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455" tabRatio="739" firstSheet="1" activeTab="1"/>
  </bookViews>
  <sheets>
    <sheet name="总投资估算表" sheetId="23" state="hidden" r:id="rId1"/>
    <sheet name="总估算表" sheetId="10" r:id="rId2"/>
    <sheet name="第二部分" sheetId="29" r:id="rId3"/>
    <sheet name="征地拆迁费" sheetId="30" state="hidden" r:id="rId4"/>
  </sheets>
  <definedNames>
    <definedName name="_xlnm.Print_Area" localSheetId="2">第二部分!$A$1:$E$37</definedName>
    <definedName name="_xlnm.Print_Area" localSheetId="3">征地拆迁费!$A$1:$H$81</definedName>
    <definedName name="_xlnm.Print_Titles" localSheetId="2">第二部分!$1:$3</definedName>
    <definedName name="_xlnm.Print_Titles" localSheetId="1">总估算表!$2:$6</definedName>
    <definedName name="_xlnm.Print_Titles" localSheetId="3">征地拆迁费!$1:$3</definedName>
  </definedNames>
  <calcPr calcId="144525"/>
</workbook>
</file>

<file path=xl/comments1.xml><?xml version="1.0" encoding="utf-8"?>
<comments xmlns="http://schemas.openxmlformats.org/spreadsheetml/2006/main">
  <authors>
    <author>lusita</author>
  </authors>
  <commentList>
    <comment ref="C28" authorId="0">
      <text>
        <r>
          <rPr>
            <b/>
            <sz val="9"/>
            <rFont val="宋体"/>
            <charset val="134"/>
          </rPr>
          <t>0.3-1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<sst xmlns="http://schemas.openxmlformats.org/spreadsheetml/2006/main" count="233">
  <si>
    <t>防城港经济技术开发区基础设施建设工程投资估算汇总表</t>
  </si>
  <si>
    <t>序号</t>
  </si>
  <si>
    <t>项目名称</t>
  </si>
  <si>
    <r>
      <rPr>
        <b/>
        <sz val="12"/>
        <rFont val="宋体"/>
        <charset val="134"/>
      </rPr>
      <t>建安费（万元）</t>
    </r>
    <r>
      <rPr>
        <b/>
        <sz val="12"/>
        <rFont val="Times New Roman"/>
        <charset val="134"/>
      </rPr>
      <t xml:space="preserve">
</t>
    </r>
  </si>
  <si>
    <t>建设工程其他费用（万元）</t>
  </si>
  <si>
    <t>预备费（万元）</t>
  </si>
  <si>
    <t>建设期利息（万元）</t>
  </si>
  <si>
    <t>总投资 （万元）</t>
  </si>
  <si>
    <t>防城港经开区大西南B区东风路项目</t>
  </si>
  <si>
    <t>防城港经开区大西南B区新风路项目</t>
  </si>
  <si>
    <t>企沙工业园区配套道路管网工程一1号路</t>
  </si>
  <si>
    <t>榕木江大道提升改造工程</t>
  </si>
  <si>
    <t>沙企大道提升改造工程（有罩面）</t>
  </si>
  <si>
    <t>东湾大道改造提升工程</t>
  </si>
  <si>
    <t>沙潭江大道道路提升改造工程</t>
  </si>
  <si>
    <t>翠竹路提升改造工程</t>
  </si>
  <si>
    <t>云约江大道提升改造工程</t>
  </si>
  <si>
    <t>云约江南路提升改造工程</t>
  </si>
  <si>
    <t>合计</t>
  </si>
  <si>
    <t>附件</t>
  </si>
  <si>
    <r>
      <t>总投资概算表</t>
    </r>
    <r>
      <rPr>
        <b/>
        <sz val="24"/>
        <rFont val="Times New Roman"/>
        <charset val="134"/>
      </rPr>
      <t xml:space="preserve">                          </t>
    </r>
  </si>
  <si>
    <t>工程名称：龙胜各族自治县城市排水防涝设施建设改造项目</t>
  </si>
  <si>
    <t>工程或费用名称</t>
  </si>
  <si>
    <t>概算金额（万元）</t>
  </si>
  <si>
    <t>技术经济指标</t>
  </si>
  <si>
    <t>各项费用占总投资比例%</t>
  </si>
  <si>
    <t>备  注</t>
  </si>
  <si>
    <t>建筑工程费</t>
  </si>
  <si>
    <t>安装工程费</t>
  </si>
  <si>
    <t>设备及工器具购置</t>
  </si>
  <si>
    <t>其他费用</t>
  </si>
  <si>
    <t xml:space="preserve">合   计  </t>
  </si>
  <si>
    <t>单  位</t>
  </si>
  <si>
    <t>数  量</t>
  </si>
  <si>
    <t>指标（元）</t>
  </si>
  <si>
    <t>（一)</t>
  </si>
  <si>
    <t>第一部分  工程费用</t>
  </si>
  <si>
    <t>一</t>
  </si>
  <si>
    <t>龙胜各族自治县城市排水防涝设施建设改造项目</t>
  </si>
  <si>
    <t>km</t>
  </si>
  <si>
    <t>龙胜各族自治县县城吉祥巷片区雨污分流制改造工程</t>
  </si>
  <si>
    <t>雨水工程</t>
  </si>
  <si>
    <t>龙胜各族自治县县城龙胜镇小学片区雨污分流制改造工程</t>
  </si>
  <si>
    <t>龙胜各族自治县县城教厂片区排水管网改造工程</t>
  </si>
  <si>
    <t>龙胜县城庆新路骏达加油站至老乡家园段道路涵洞工程</t>
  </si>
  <si>
    <t>3.2.1</t>
  </si>
  <si>
    <t>涵洞工程</t>
  </si>
  <si>
    <t>m</t>
  </si>
  <si>
    <t>3.2.2</t>
  </si>
  <si>
    <t>道路工程</t>
  </si>
  <si>
    <t>m2</t>
  </si>
  <si>
    <t>龙脊大道安置地排水工程</t>
  </si>
  <si>
    <t>(二)</t>
  </si>
  <si>
    <t>第二部分  其他费用</t>
  </si>
  <si>
    <t>计算详见工程其他费用计算表</t>
  </si>
  <si>
    <t>建设管理费</t>
  </si>
  <si>
    <t>建设用地费</t>
  </si>
  <si>
    <t>建设项目前期工作咨询费</t>
  </si>
  <si>
    <t>勘察设计费</t>
  </si>
  <si>
    <t>环境影响咨询服务费</t>
  </si>
  <si>
    <t>联合试运转费</t>
  </si>
  <si>
    <t>场地准备费及临时设施费</t>
  </si>
  <si>
    <t>工程保险费</t>
  </si>
  <si>
    <t>检验试验费</t>
  </si>
  <si>
    <t>(三)</t>
  </si>
  <si>
    <t>预备费</t>
  </si>
  <si>
    <t>(一)+(二)×8%</t>
  </si>
  <si>
    <t>(四)</t>
  </si>
  <si>
    <t>建设期利息</t>
  </si>
  <si>
    <t>(五)</t>
  </si>
  <si>
    <t>铺底流动资金</t>
  </si>
  <si>
    <t>(六)</t>
  </si>
  <si>
    <t>建设项目总投资</t>
  </si>
  <si>
    <t>各项费用占总投资的比例%</t>
  </si>
  <si>
    <t>工程建设其他费用计算表</t>
  </si>
  <si>
    <t>费用名称</t>
  </si>
  <si>
    <t>计算公式</t>
  </si>
  <si>
    <t>金额（万元）</t>
  </si>
  <si>
    <t>备注</t>
  </si>
  <si>
    <t>工程建设其他费用</t>
  </si>
  <si>
    <t xml:space="preserve">项目建设管理费 </t>
  </si>
  <si>
    <t xml:space="preserve">  80+（（总投资）-5000-建设用地费-项目建设管理费）*1.2%</t>
  </si>
  <si>
    <t>财建[2016]504号</t>
  </si>
  <si>
    <t>施工图设计文件审查费</t>
  </si>
  <si>
    <t xml:space="preserve">   工程费用*0.2%</t>
  </si>
  <si>
    <t>桂建发[2019]1号</t>
  </si>
  <si>
    <t>勘察审查费</t>
  </si>
  <si>
    <t>1800进尺*10元</t>
  </si>
  <si>
    <t>招标代理费</t>
  </si>
  <si>
    <t>1.4.1</t>
  </si>
  <si>
    <t>工程招标代理服务费</t>
  </si>
  <si>
    <t>0.63+1.764+1.7325+(工程费用-1000)*2.205‰*0.8</t>
  </si>
  <si>
    <t>2018年《广西建设其他费用定额》，下浮系数0.8</t>
  </si>
  <si>
    <t>1.4.2</t>
  </si>
  <si>
    <t>设计招标代理服务费</t>
  </si>
  <si>
    <t>100×0.945%+(设计费-100)×0.504%*0.8</t>
  </si>
  <si>
    <t>全过程造价咨询费（从项目实施阶段起）</t>
  </si>
  <si>
    <t>1000*13‰+(工程费用-1000)*10‰*0.8</t>
  </si>
  <si>
    <t>桂价协字[2019]15号，下浮系数0.8</t>
  </si>
  <si>
    <t>工程监理费</t>
  </si>
  <si>
    <t>62.48+(工程费用-3000)*34.16/2000*0.8</t>
  </si>
  <si>
    <t>临时占地费（估列）</t>
  </si>
  <si>
    <t>临时占地费及补偿费（估列）</t>
  </si>
  <si>
    <t>编制项目建议书费</t>
  </si>
  <si>
    <t>（4.8+（总投资-3000）*6.4/7000）*0.9*1.0*0.8</t>
  </si>
  <si>
    <t>参考2018年《广西工程建设其他费用定额》，专业系数0.9，复杂系数1.0，下浮系数0.8</t>
  </si>
  <si>
    <t>编制可行性研究报告费</t>
  </si>
  <si>
    <t>（9.6+（总投资-3000）*12.8/7000）*0.9*1.0*0.8</t>
  </si>
  <si>
    <t>评估项目建议书费</t>
  </si>
  <si>
    <t>无</t>
  </si>
  <si>
    <t>评估可行性研究报告费</t>
  </si>
  <si>
    <t>专项经费支出，不计入总投资</t>
  </si>
  <si>
    <t>初步设计文件评估咨询</t>
  </si>
  <si>
    <t>节能评估报告书编制</t>
  </si>
  <si>
    <t>工程勘察费</t>
  </si>
  <si>
    <t>第一部分工程费用×1%*0.8</t>
  </si>
  <si>
    <t>工程设计费</t>
  </si>
  <si>
    <t>（137.7+(（工程费用）-3000)*（219.7-137.7）/（5000-3000））*1.0*0.8</t>
  </si>
  <si>
    <t>《广西工程勘察设计收费指导标准》（桂设协[2020]92号），专业系数1.0，下浮系数0.8</t>
  </si>
  <si>
    <t>编制环境影响评估报告表</t>
  </si>
  <si>
    <t>建设项目环境影响评价分类管理名录2021，不计</t>
  </si>
  <si>
    <t>桂建标〔2018〕37号</t>
  </si>
  <si>
    <t>工程费用×1.25%</t>
  </si>
  <si>
    <t>2018年《广西建设其他费用定额》</t>
  </si>
  <si>
    <t>工程费用×0.5%</t>
  </si>
  <si>
    <t>见证取样及主体结构检测费</t>
  </si>
  <si>
    <t>工程费用×0.8%</t>
  </si>
  <si>
    <t>专项检测费</t>
  </si>
  <si>
    <t>根据工程实际情况及市场情况计算</t>
  </si>
  <si>
    <t>水土保持补偿费</t>
  </si>
  <si>
    <t>1.0元/m3，100000*1.0元/m3</t>
  </si>
  <si>
    <t>桂价费[2017]37号</t>
  </si>
  <si>
    <t>地质灾害安全性评价费</t>
  </si>
  <si>
    <t>18万元*0.8调整系数K1</t>
  </si>
  <si>
    <t>按发改办价格[2006]745号文及桂财资环〔2020〕号附件7</t>
  </si>
  <si>
    <t>水土保持方案编制费</t>
  </si>
  <si>
    <t>土建费用*30/5000</t>
  </si>
  <si>
    <t>《开发建设项目水土保持设施验收管理办法》（水利部第16号令）、保监【2005】22号文件</t>
  </si>
  <si>
    <r>
      <rPr>
        <b/>
        <sz val="18"/>
        <color rgb="FF000000"/>
        <rFont val="Times New Roman"/>
        <charset val="134"/>
      </rPr>
      <t xml:space="preserve"> </t>
    </r>
    <r>
      <rPr>
        <b/>
        <sz val="18"/>
        <color rgb="FF000000"/>
        <rFont val="宋体"/>
        <charset val="134"/>
      </rPr>
      <t>征地拆迁费用计算表</t>
    </r>
  </si>
  <si>
    <t>计算依据及说明</t>
  </si>
  <si>
    <t>单位</t>
  </si>
  <si>
    <t>数量</t>
  </si>
  <si>
    <r>
      <rPr>
        <b/>
        <sz val="11"/>
        <color indexed="8"/>
        <rFont val="宋体"/>
        <charset val="134"/>
      </rPr>
      <t>征收标准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万元</t>
    </r>
    <r>
      <rPr>
        <b/>
        <sz val="11"/>
        <color indexed="8"/>
        <rFont val="Times New Roman"/>
        <charset val="134"/>
      </rPr>
      <t>)</t>
    </r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</si>
  <si>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万元</t>
    </r>
    <r>
      <rPr>
        <b/>
        <sz val="11"/>
        <color indexed="8"/>
        <rFont val="Times New Roman"/>
        <charset val="134"/>
      </rPr>
      <t>)</t>
    </r>
  </si>
  <si>
    <t>征用土地费用及房屋拆迁费用</t>
  </si>
  <si>
    <t>征用土地费用</t>
  </si>
  <si>
    <t>（一）</t>
  </si>
  <si>
    <t>土地补偿、安置补助费用</t>
  </si>
  <si>
    <t>南府发〔2023〕2号 第一片区</t>
  </si>
  <si>
    <t>乐安街（连庄路-北湖北路）</t>
  </si>
  <si>
    <t>地一片区</t>
  </si>
  <si>
    <t>草地</t>
  </si>
  <si>
    <t>亩</t>
  </si>
  <si>
    <t>建筑用地</t>
  </si>
  <si>
    <t>荒地</t>
  </si>
  <si>
    <t>建设用地（旧路）</t>
  </si>
  <si>
    <t>玉蕾路（东风路—花蕾路）</t>
  </si>
  <si>
    <t>菜地</t>
  </si>
  <si>
    <t>建设用地</t>
  </si>
  <si>
    <t>新沙东一里</t>
  </si>
  <si>
    <t>林地</t>
  </si>
  <si>
    <t>水田</t>
  </si>
  <si>
    <t>宅基地</t>
  </si>
  <si>
    <t>玉德路（新平路-良玉大道）</t>
  </si>
  <si>
    <t>龙岗片区11号路（龙祥路--步云路）</t>
  </si>
  <si>
    <t>（二）</t>
  </si>
  <si>
    <t>耕地开垦费</t>
  </si>
  <si>
    <r>
      <rPr>
        <b/>
        <sz val="11"/>
        <color rgb="FF000000"/>
        <rFont val="宋体"/>
        <charset val="134"/>
      </rPr>
      <t>桂财税</t>
    </r>
    <r>
      <rPr>
        <b/>
        <sz val="11"/>
        <color rgb="FF000000"/>
        <rFont val="Times New Roman"/>
        <charset val="134"/>
      </rPr>
      <t>[2019]35</t>
    </r>
    <r>
      <rPr>
        <b/>
        <sz val="11"/>
        <color rgb="FF000000"/>
        <rFont val="宋体"/>
        <charset val="134"/>
      </rPr>
      <t>号</t>
    </r>
  </si>
  <si>
    <t>（三）</t>
  </si>
  <si>
    <t>新增建设用地补偿费</t>
  </si>
  <si>
    <r>
      <rPr>
        <b/>
        <sz val="11"/>
        <color rgb="FF000000"/>
        <rFont val="宋体"/>
        <charset val="134"/>
      </rPr>
      <t>财综</t>
    </r>
    <r>
      <rPr>
        <b/>
        <sz val="11"/>
        <color rgb="FF000000"/>
        <rFont val="Times New Roman"/>
        <charset val="134"/>
      </rPr>
      <t>[2009]24</t>
    </r>
    <r>
      <rPr>
        <b/>
        <sz val="11"/>
        <color rgb="FF000000"/>
        <rFont val="宋体"/>
        <charset val="134"/>
      </rPr>
      <t>号</t>
    </r>
  </si>
  <si>
    <t>（四）</t>
  </si>
  <si>
    <t>被征地农民养老保险费</t>
  </si>
  <si>
    <r>
      <rPr>
        <b/>
        <sz val="11"/>
        <color rgb="FF000000"/>
        <rFont val="宋体"/>
        <charset val="134"/>
      </rPr>
      <t>桂人社发</t>
    </r>
    <r>
      <rPr>
        <b/>
        <sz val="11"/>
        <color rgb="FF000000"/>
        <rFont val="Times New Roman"/>
        <charset val="134"/>
      </rPr>
      <t>[2017]23</t>
    </r>
    <r>
      <rPr>
        <b/>
        <sz val="11"/>
        <color rgb="FF000000"/>
        <rFont val="宋体"/>
        <charset val="134"/>
      </rPr>
      <t>号、桂人社发[2023]61号文</t>
    </r>
  </si>
  <si>
    <t>（五）</t>
  </si>
  <si>
    <t>农作物青苗补偿及林木补偿费</t>
  </si>
  <si>
    <t>榕树</t>
  </si>
  <si>
    <t>棵</t>
  </si>
  <si>
    <t xml:space="preserve">杂树 </t>
  </si>
  <si>
    <t>（六）</t>
  </si>
  <si>
    <t>耕地占用税适用税</t>
  </si>
  <si>
    <r>
      <rPr>
        <b/>
        <sz val="11"/>
        <color indexed="8"/>
        <rFont val="宋体"/>
        <charset val="134"/>
      </rPr>
      <t>广西政府令</t>
    </r>
    <r>
      <rPr>
        <b/>
        <sz val="11"/>
        <color indexed="8"/>
        <rFont val="Times New Roman"/>
        <charset val="134"/>
      </rPr>
      <t>[2019]132</t>
    </r>
    <r>
      <rPr>
        <b/>
        <sz val="11"/>
        <color indexed="8"/>
        <rFont val="宋体"/>
        <charset val="134"/>
      </rPr>
      <t>号</t>
    </r>
  </si>
  <si>
    <t>（七）</t>
  </si>
  <si>
    <t>耕地占补平衡费</t>
  </si>
  <si>
    <t>桂自然资发〔2021〕347号、〔2020〕41号文</t>
  </si>
  <si>
    <t>粮食产能费用</t>
  </si>
  <si>
    <t>桂自然资发〔2020〕41号</t>
  </si>
  <si>
    <t>旱地</t>
  </si>
  <si>
    <t>二</t>
  </si>
  <si>
    <t>房屋拆迁补偿费</t>
  </si>
  <si>
    <t>拆迁安置费</t>
  </si>
  <si>
    <r>
      <rPr>
        <b/>
        <sz val="11"/>
        <color rgb="FF000000"/>
        <rFont val="宋体"/>
        <charset val="134"/>
      </rPr>
      <t>南府规〔2023〕12号</t>
    </r>
    <r>
      <rPr>
        <b/>
        <sz val="11"/>
        <color rgb="FF000000"/>
        <rFont val="Times New Roman"/>
        <charset val="134"/>
      </rPr>
      <t xml:space="preserve"> </t>
    </r>
  </si>
  <si>
    <t>钢筋混凝土结构</t>
  </si>
  <si>
    <t>m²</t>
  </si>
  <si>
    <t>砖砼房</t>
  </si>
  <si>
    <t>砖瓦房</t>
  </si>
  <si>
    <t>棚房</t>
  </si>
  <si>
    <t>简易房</t>
  </si>
  <si>
    <t>围墙</t>
  </si>
  <si>
    <t>亭子</t>
  </si>
  <si>
    <t>座</t>
  </si>
  <si>
    <t>电力杆</t>
  </si>
  <si>
    <t>根</t>
  </si>
  <si>
    <t>高压线</t>
  </si>
  <si>
    <t>高压电杆</t>
  </si>
  <si>
    <t>低压电杆</t>
  </si>
  <si>
    <t>低压电线</t>
  </si>
  <si>
    <t>通讯线</t>
  </si>
  <si>
    <t>通讯杆</t>
  </si>
  <si>
    <t>杆</t>
  </si>
  <si>
    <t>球场</t>
  </si>
  <si>
    <t>搬迁补助费</t>
  </si>
  <si>
    <t xml:space="preserve">南府规〔2023〕12号 </t>
  </si>
  <si>
    <r>
      <rPr>
        <b/>
        <sz val="11"/>
        <rFont val="Times New Roman"/>
        <charset val="134"/>
      </rPr>
      <t>m</t>
    </r>
    <r>
      <rPr>
        <b/>
        <vertAlign val="superscript"/>
        <sz val="11"/>
        <color indexed="8"/>
        <rFont val="Times New Roman"/>
        <charset val="134"/>
      </rPr>
      <t>2</t>
    </r>
  </si>
  <si>
    <t>住宅房屋</t>
  </si>
  <si>
    <r>
      <rPr>
        <sz val="11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</si>
  <si>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12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平方</t>
    </r>
  </si>
  <si>
    <t>非住宅房屋</t>
  </si>
  <si>
    <r>
      <rPr>
        <sz val="11"/>
        <color theme="1"/>
        <rFont val="Times New Roman"/>
        <charset val="134"/>
      </rPr>
      <t>10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平方</t>
    </r>
  </si>
  <si>
    <t>临时过渡补助费</t>
  </si>
  <si>
    <t>户</t>
  </si>
  <si>
    <r>
      <rPr>
        <sz val="11"/>
        <color indexed="8"/>
        <rFont val="宋体"/>
        <charset val="134"/>
      </rPr>
      <t>暂按每户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人，按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个月计</t>
    </r>
  </si>
  <si>
    <t>拆迁误工费</t>
  </si>
  <si>
    <r>
      <rPr>
        <sz val="11"/>
        <color indexed="8"/>
        <rFont val="宋体"/>
        <charset val="134"/>
      </rPr>
      <t>暂按每户</t>
    </r>
    <r>
      <rPr>
        <sz val="11"/>
        <color indexed="8"/>
        <rFont val="Times New Roman"/>
        <charset val="134"/>
      </rPr>
      <t>60</t>
    </r>
    <r>
      <rPr>
        <sz val="11"/>
        <color indexed="8"/>
        <rFont val="宋体"/>
        <charset val="134"/>
      </rPr>
      <t>平方计，每户</t>
    </r>
    <r>
      <rPr>
        <sz val="11"/>
        <color indexed="8"/>
        <rFont val="Times New Roman"/>
        <charset val="134"/>
      </rPr>
      <t>600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次，按两次计算</t>
    </r>
  </si>
  <si>
    <t>非住房停产、停业补助费</t>
  </si>
  <si>
    <r>
      <rPr>
        <sz val="11"/>
        <color indexed="8"/>
        <rFont val="宋体"/>
        <charset val="134"/>
      </rPr>
      <t>暂按一级地每月每平米</t>
    </r>
    <r>
      <rPr>
        <sz val="11"/>
        <color indexed="8"/>
        <rFont val="Times New Roman"/>
        <charset val="134"/>
      </rPr>
      <t>110</t>
    </r>
    <r>
      <rPr>
        <sz val="11"/>
        <color indexed="8"/>
        <rFont val="宋体"/>
        <charset val="134"/>
      </rPr>
      <t>元</t>
    </r>
  </si>
  <si>
    <t>其他补助费</t>
  </si>
  <si>
    <t>网络、电视、水表电表、管道燃气、热水器、抽油烟机、空调等</t>
  </si>
  <si>
    <t>材料费及助拆费</t>
  </si>
  <si>
    <t>材料费（住宅）</t>
  </si>
  <si>
    <t>助拆费（住宅）</t>
  </si>
  <si>
    <t>材料费（非住宅）</t>
  </si>
  <si>
    <t>助拆费（非住宅）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</si>
</sst>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.000_);[Red]\(0.000\)"/>
    <numFmt numFmtId="178" formatCode="0.0_);[Red]\(0.0\)"/>
    <numFmt numFmtId="179" formatCode="0.00_ "/>
    <numFmt numFmtId="180" formatCode="0.00_);[Red]\(0.00\)"/>
    <numFmt numFmtId="181" formatCode="0.0000_ "/>
    <numFmt numFmtId="182" formatCode="0.000_ "/>
    <numFmt numFmtId="183" formatCode="0_);[Red]\(0\)"/>
    <numFmt numFmtId="184" formatCode="0.0"/>
    <numFmt numFmtId="185" formatCode="0.00_);\(0.00\)"/>
  </numFmts>
  <fonts count="62">
    <font>
      <sz val="12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name val="宋体"/>
      <charset val="134"/>
    </font>
    <font>
      <sz val="11"/>
      <color rgb="FFFF0000"/>
      <name val="Times New Roman"/>
      <charset val="134"/>
    </font>
    <font>
      <b/>
      <sz val="18"/>
      <color rgb="FF000000"/>
      <name val="Times New Roman"/>
      <charset val="134"/>
    </font>
    <font>
      <b/>
      <sz val="18"/>
      <color theme="1"/>
      <name val="Times New Roman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sz val="16"/>
      <name val="宋体"/>
      <charset val="134"/>
    </font>
    <font>
      <b/>
      <sz val="16"/>
      <name val="Times New Roman"/>
      <charset val="134"/>
    </font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20"/>
      <color theme="1"/>
      <name val="宋体"/>
      <charset val="134"/>
      <scheme val="minor"/>
    </font>
    <font>
      <b/>
      <sz val="24"/>
      <name val="Times New Roman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9.75"/>
      <color rgb="FF3D72DA"/>
      <name val="Arial"/>
      <charset val="134"/>
    </font>
    <font>
      <sz val="18"/>
      <name val="黑体"/>
      <charset val="134"/>
    </font>
    <font>
      <sz val="20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Times New Roman"/>
      <charset val="134"/>
    </font>
    <font>
      <b/>
      <vertAlign val="superscript"/>
      <sz val="11"/>
      <color indexed="8"/>
      <name val="Times New Roman"/>
      <charset val="134"/>
    </font>
    <font>
      <vertAlign val="superscript"/>
      <sz val="11"/>
      <color indexed="8"/>
      <name val="Times New Roman"/>
      <charset val="134"/>
    </font>
    <font>
      <sz val="11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26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9" fillId="14" borderId="21" applyNumberFormat="0" applyAlignment="0" applyProtection="0">
      <alignment vertical="center"/>
    </xf>
    <xf numFmtId="0" fontId="0" fillId="0" borderId="0"/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45" fillId="9" borderId="20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26" fillId="19" borderId="23" applyNumberFormat="0" applyFon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53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5" fillId="9" borderId="20" applyNumberFormat="0" applyAlignment="0" applyProtection="0">
      <alignment vertical="center"/>
    </xf>
    <xf numFmtId="0" fontId="45" fillId="9" borderId="20" applyNumberFormat="0" applyAlignment="0" applyProtection="0">
      <alignment vertical="center"/>
    </xf>
    <xf numFmtId="0" fontId="42" fillId="4" borderId="18" applyNumberForma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0" fillId="0" borderId="0"/>
    <xf numFmtId="0" fontId="41" fillId="2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41" fillId="1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5" fillId="9" borderId="20" applyNumberFormat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5" fillId="9" borderId="20" applyNumberFormat="0" applyAlignment="0" applyProtection="0">
      <alignment vertical="center"/>
    </xf>
    <xf numFmtId="0" fontId="0" fillId="0" borderId="0"/>
    <xf numFmtId="0" fontId="43" fillId="20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45" fillId="9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Alignment="0"/>
    <xf numFmtId="0" fontId="0" fillId="0" borderId="0"/>
    <xf numFmtId="0" fontId="0" fillId="0" borderId="0"/>
    <xf numFmtId="0" fontId="17" fillId="0" borderId="0" applyAlignment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Alignment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80" applyFont="1" applyFill="1" applyBorder="1" applyAlignment="1">
      <alignment vertical="center"/>
    </xf>
    <xf numFmtId="0" fontId="0" fillId="0" borderId="0" xfId="8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73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9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80" applyFont="1" applyFill="1" applyBorder="1" applyAlignment="1">
      <alignment horizontal="center" vertical="center"/>
    </xf>
    <xf numFmtId="180" fontId="14" fillId="0" borderId="1" xfId="80" applyNumberFormat="1" applyFont="1" applyFill="1" applyBorder="1" applyAlignment="1">
      <alignment horizontal="center" vertical="center"/>
    </xf>
    <xf numFmtId="182" fontId="14" fillId="0" borderId="1" xfId="80" applyNumberFormat="1" applyFont="1" applyFill="1" applyBorder="1" applyAlignment="1">
      <alignment horizontal="center" vertical="center"/>
    </xf>
    <xf numFmtId="179" fontId="14" fillId="0" borderId="1" xfId="80" applyNumberFormat="1" applyFont="1" applyFill="1" applyBorder="1" applyAlignment="1">
      <alignment horizontal="center" vertical="center"/>
    </xf>
    <xf numFmtId="0" fontId="14" fillId="0" borderId="1" xfId="80" applyFont="1" applyFill="1" applyBorder="1" applyAlignment="1">
      <alignment vertical="center" wrapText="1"/>
    </xf>
    <xf numFmtId="0" fontId="10" fillId="0" borderId="1" xfId="80" applyFont="1" applyFill="1" applyBorder="1" applyAlignment="1">
      <alignment horizontal="center" vertical="center"/>
    </xf>
    <xf numFmtId="0" fontId="10" fillId="0" borderId="1" xfId="8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83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79" fontId="2" fillId="0" borderId="0" xfId="0" applyNumberFormat="1" applyFont="1" applyFill="1" applyBorder="1" applyAlignment="1">
      <alignment vertical="center" wrapText="1"/>
    </xf>
    <xf numFmtId="0" fontId="14" fillId="0" borderId="0" xfId="80" applyFont="1" applyFill="1" applyBorder="1" applyAlignment="1">
      <alignment vertical="center"/>
    </xf>
    <xf numFmtId="0" fontId="10" fillId="0" borderId="0" xfId="8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73" applyFont="1" applyFill="1" applyBorder="1" applyAlignment="1">
      <alignment horizontal="left" vertical="center"/>
    </xf>
    <xf numFmtId="179" fontId="12" fillId="0" borderId="1" xfId="0" applyNumberFormat="1" applyFont="1" applyFill="1" applyBorder="1" applyAlignment="1">
      <alignment horizontal="right" vertical="center"/>
    </xf>
    <xf numFmtId="0" fontId="12" fillId="0" borderId="1" xfId="73" applyFont="1" applyFill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/>
    </xf>
    <xf numFmtId="179" fontId="12" fillId="0" borderId="1" xfId="7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2" fontId="12" fillId="0" borderId="1" xfId="73" applyNumberFormat="1" applyFont="1" applyFill="1" applyBorder="1" applyAlignment="1">
      <alignment horizontal="center" vertical="center"/>
    </xf>
    <xf numFmtId="0" fontId="13" fillId="0" borderId="1" xfId="73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0" fontId="14" fillId="0" borderId="1" xfId="73" applyFont="1" applyFill="1" applyBorder="1" applyAlignment="1">
      <alignment horizontal="center" vertical="center"/>
    </xf>
    <xf numFmtId="0" fontId="14" fillId="0" borderId="1" xfId="73" applyFont="1" applyFill="1" applyBorder="1" applyAlignment="1">
      <alignment horizontal="left" vertical="center"/>
    </xf>
    <xf numFmtId="0" fontId="14" fillId="0" borderId="1" xfId="73" applyFont="1" applyFill="1" applyBorder="1" applyAlignment="1">
      <alignment horizontal="center" vertical="center" wrapText="1"/>
    </xf>
    <xf numFmtId="184" fontId="13" fillId="0" borderId="1" xfId="0" applyNumberFormat="1" applyFont="1" applyFill="1" applyBorder="1" applyAlignment="1">
      <alignment horizontal="center" vertical="center"/>
    </xf>
    <xf numFmtId="179" fontId="13" fillId="0" borderId="1" xfId="73" applyNumberFormat="1" applyFont="1" applyFill="1" applyBorder="1" applyAlignment="1">
      <alignment horizontal="center" vertical="center"/>
    </xf>
    <xf numFmtId="0" fontId="13" fillId="0" borderId="1" xfId="73" applyFont="1" applyFill="1" applyBorder="1" applyAlignment="1">
      <alignment vertical="center" wrapText="1"/>
    </xf>
    <xf numFmtId="0" fontId="12" fillId="0" borderId="1" xfId="73" applyFont="1" applyFill="1" applyBorder="1" applyAlignment="1">
      <alignment vertical="center" wrapText="1"/>
    </xf>
    <xf numFmtId="0" fontId="10" fillId="0" borderId="0" xfId="73" applyFont="1" applyFill="1" applyAlignment="1">
      <alignment vertical="center"/>
    </xf>
    <xf numFmtId="0" fontId="16" fillId="0" borderId="0" xfId="60" applyFont="1" applyAlignment="1">
      <alignment horizontal="center" vertical="center"/>
    </xf>
    <xf numFmtId="0" fontId="17" fillId="0" borderId="0" xfId="60" applyFont="1"/>
    <xf numFmtId="0" fontId="17" fillId="0" borderId="0" xfId="60" applyFont="1" applyAlignment="1">
      <alignment horizontal="center" vertical="center"/>
    </xf>
    <xf numFmtId="0" fontId="0" fillId="0" borderId="0" xfId="85" applyFont="1" applyFill="1" applyBorder="1" applyAlignment="1"/>
    <xf numFmtId="0" fontId="17" fillId="0" borderId="0" xfId="60" applyFont="1" applyAlignment="1">
      <alignment horizontal="left" vertical="center"/>
    </xf>
    <xf numFmtId="179" fontId="17" fillId="0" borderId="0" xfId="60" applyNumberFormat="1" applyFont="1" applyAlignment="1">
      <alignment horizontal="center" vertical="center"/>
    </xf>
    <xf numFmtId="180" fontId="17" fillId="0" borderId="0" xfId="60" applyNumberFormat="1" applyFont="1" applyAlignment="1">
      <alignment horizontal="center" vertical="center"/>
    </xf>
    <xf numFmtId="0" fontId="18" fillId="0" borderId="0" xfId="60" applyFont="1" applyAlignment="1">
      <alignment horizontal="center" vertical="center"/>
    </xf>
    <xf numFmtId="0" fontId="19" fillId="0" borderId="0" xfId="60" applyFont="1" applyBorder="1" applyAlignment="1">
      <alignment vertical="center"/>
    </xf>
    <xf numFmtId="0" fontId="19" fillId="0" borderId="0" xfId="60" applyFont="1" applyBorder="1" applyAlignment="1">
      <alignment horizontal="left" vertical="center"/>
    </xf>
    <xf numFmtId="0" fontId="19" fillId="0" borderId="0" xfId="60" applyFont="1" applyAlignment="1">
      <alignment horizontal="center" vertical="center"/>
    </xf>
    <xf numFmtId="0" fontId="19" fillId="0" borderId="0" xfId="60" applyFont="1" applyBorder="1" applyAlignment="1">
      <alignment horizontal="center" vertical="center"/>
    </xf>
    <xf numFmtId="0" fontId="20" fillId="0" borderId="2" xfId="60" applyFont="1" applyBorder="1" applyAlignment="1">
      <alignment horizontal="center" vertical="center"/>
    </xf>
    <xf numFmtId="0" fontId="20" fillId="0" borderId="3" xfId="60" applyFont="1" applyBorder="1" applyAlignment="1">
      <alignment horizontal="center" vertical="center"/>
    </xf>
    <xf numFmtId="0" fontId="20" fillId="0" borderId="4" xfId="60" applyFont="1" applyBorder="1" applyAlignment="1">
      <alignment horizontal="center" vertical="center"/>
    </xf>
    <xf numFmtId="179" fontId="16" fillId="0" borderId="0" xfId="60" applyNumberFormat="1" applyFont="1" applyAlignment="1">
      <alignment horizontal="center" vertical="center"/>
    </xf>
    <xf numFmtId="180" fontId="16" fillId="0" borderId="0" xfId="60" applyNumberFormat="1" applyFont="1" applyAlignment="1">
      <alignment horizontal="center" vertical="center"/>
    </xf>
    <xf numFmtId="0" fontId="20" fillId="0" borderId="5" xfId="60" applyFont="1" applyBorder="1" applyAlignment="1">
      <alignment horizontal="center" vertical="center"/>
    </xf>
    <xf numFmtId="0" fontId="20" fillId="0" borderId="1" xfId="60" applyFont="1" applyBorder="1" applyAlignment="1">
      <alignment horizontal="left" vertical="center"/>
    </xf>
    <xf numFmtId="0" fontId="21" fillId="0" borderId="1" xfId="60" applyFont="1" applyBorder="1" applyAlignment="1">
      <alignment horizontal="left" vertical="center" wrapText="1"/>
    </xf>
    <xf numFmtId="179" fontId="21" fillId="0" borderId="1" xfId="60" applyNumberFormat="1" applyFont="1" applyBorder="1" applyAlignment="1">
      <alignment horizontal="center" vertical="center"/>
    </xf>
    <xf numFmtId="0" fontId="22" fillId="0" borderId="6" xfId="60" applyFont="1" applyBorder="1" applyAlignment="1">
      <alignment horizontal="center"/>
    </xf>
    <xf numFmtId="179" fontId="17" fillId="0" borderId="0" xfId="60" applyNumberFormat="1" applyFont="1"/>
    <xf numFmtId="180" fontId="17" fillId="0" borderId="0" xfId="60" applyNumberFormat="1" applyFont="1"/>
    <xf numFmtId="0" fontId="21" fillId="0" borderId="5" xfId="60" applyFont="1" applyBorder="1" applyAlignment="1">
      <alignment horizontal="center" vertical="center"/>
    </xf>
    <xf numFmtId="0" fontId="23" fillId="0" borderId="5" xfId="6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179" fontId="23" fillId="0" borderId="1" xfId="60" applyNumberFormat="1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1" xfId="60" applyFont="1" applyBorder="1" applyAlignment="1">
      <alignment horizontal="center" vertical="center"/>
    </xf>
    <xf numFmtId="0" fontId="22" fillId="0" borderId="6" xfId="60" applyFont="1" applyBorder="1" applyAlignment="1">
      <alignment horizontal="center" wrapText="1"/>
    </xf>
    <xf numFmtId="0" fontId="19" fillId="0" borderId="1" xfId="85" applyFont="1" applyFill="1" applyBorder="1" applyAlignment="1">
      <alignment horizontal="justify" vertical="center" wrapText="1"/>
    </xf>
    <xf numFmtId="180" fontId="23" fillId="0" borderId="1" xfId="85" applyNumberFormat="1" applyFont="1" applyFill="1" applyBorder="1" applyAlignment="1">
      <alignment horizontal="center" vertical="center" wrapText="1"/>
    </xf>
    <xf numFmtId="0" fontId="0" fillId="0" borderId="0" xfId="85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9" fontId="0" fillId="0" borderId="0" xfId="85" applyNumberFormat="1" applyFont="1" applyFill="1" applyBorder="1" applyAlignment="1"/>
    <xf numFmtId="0" fontId="26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/>
    <xf numFmtId="0" fontId="18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180" fontId="2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 wrapText="1"/>
    </xf>
    <xf numFmtId="180" fontId="21" fillId="0" borderId="1" xfId="0" applyNumberFormat="1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horizontal="center" vertical="center"/>
    </xf>
    <xf numFmtId="0" fontId="31" fillId="0" borderId="1" xfId="85" applyNumberFormat="1" applyFont="1" applyFill="1" applyBorder="1" applyAlignment="1">
      <alignment horizontal="left" vertical="center" wrapText="1"/>
    </xf>
    <xf numFmtId="0" fontId="32" fillId="0" borderId="1" xfId="85" applyNumberFormat="1" applyFont="1" applyFill="1" applyBorder="1" applyAlignment="1">
      <alignment horizontal="left" vertical="center" wrapText="1"/>
    </xf>
    <xf numFmtId="180" fontId="23" fillId="0" borderId="1" xfId="0" applyNumberFormat="1" applyFont="1" applyFill="1" applyBorder="1" applyAlignment="1">
      <alignment horizontal="center" vertical="center" wrapText="1"/>
    </xf>
    <xf numFmtId="185" fontId="2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  <xf numFmtId="185" fontId="19" fillId="0" borderId="1" xfId="0" applyNumberFormat="1" applyFont="1" applyFill="1" applyBorder="1" applyAlignment="1">
      <alignment horizontal="center" vertical="center" wrapText="1"/>
    </xf>
    <xf numFmtId="185" fontId="2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3" fillId="0" borderId="0" xfId="0" applyFont="1"/>
    <xf numFmtId="177" fontId="21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179" fontId="21" fillId="0" borderId="1" xfId="3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0" fontId="0" fillId="2" borderId="0" xfId="85" applyFont="1" applyFill="1"/>
    <xf numFmtId="0" fontId="0" fillId="0" borderId="0" xfId="85" applyFont="1" applyFill="1"/>
    <xf numFmtId="0" fontId="0" fillId="0" borderId="0" xfId="85" applyFont="1"/>
    <xf numFmtId="0" fontId="34" fillId="0" borderId="0" xfId="85" applyNumberFormat="1" applyFont="1" applyAlignment="1">
      <alignment horizontal="centerContinuous" vertical="center"/>
    </xf>
    <xf numFmtId="0" fontId="35" fillId="0" borderId="0" xfId="85" applyNumberFormat="1" applyFont="1" applyAlignment="1">
      <alignment horizontal="centerContinuous" vertical="center"/>
    </xf>
    <xf numFmtId="179" fontId="35" fillId="0" borderId="0" xfId="85" applyNumberFormat="1" applyFont="1" applyAlignment="1">
      <alignment horizontal="centerContinuous" vertical="center"/>
    </xf>
    <xf numFmtId="180" fontId="35" fillId="0" borderId="0" xfId="85" applyNumberFormat="1" applyFont="1" applyAlignment="1">
      <alignment horizontal="centerContinuous" vertical="center"/>
    </xf>
    <xf numFmtId="0" fontId="10" fillId="0" borderId="0" xfId="85" applyNumberFormat="1" applyFont="1" applyAlignment="1">
      <alignment vertical="center"/>
    </xf>
    <xf numFmtId="0" fontId="10" fillId="0" borderId="0" xfId="85" applyNumberFormat="1" applyFont="1" applyAlignment="1">
      <alignment horizontal="left" vertical="center"/>
    </xf>
    <xf numFmtId="0" fontId="10" fillId="0" borderId="0" xfId="85" applyNumberFormat="1" applyFont="1" applyAlignment="1">
      <alignment horizontal="left" vertical="center" wrapText="1"/>
    </xf>
    <xf numFmtId="179" fontId="10" fillId="0" borderId="0" xfId="85" applyNumberFormat="1" applyFont="1" applyAlignment="1">
      <alignment horizontal="left" vertical="center" wrapText="1"/>
    </xf>
    <xf numFmtId="180" fontId="10" fillId="0" borderId="0" xfId="85" applyNumberFormat="1" applyFont="1" applyAlignment="1">
      <alignment horizontal="left" vertical="center" wrapText="1"/>
    </xf>
    <xf numFmtId="0" fontId="3" fillId="0" borderId="7" xfId="85" applyNumberFormat="1" applyFont="1" applyBorder="1" applyAlignment="1">
      <alignment horizontal="center" vertical="center"/>
    </xf>
    <xf numFmtId="0" fontId="3" fillId="0" borderId="8" xfId="85" applyNumberFormat="1" applyFont="1" applyBorder="1" applyAlignment="1">
      <alignment horizontal="center" vertical="center"/>
    </xf>
    <xf numFmtId="0" fontId="3" fillId="0" borderId="8" xfId="85" applyNumberFormat="1" applyFont="1" applyBorder="1" applyAlignment="1">
      <alignment horizontal="center" vertical="center" wrapText="1"/>
    </xf>
    <xf numFmtId="179" fontId="27" fillId="0" borderId="8" xfId="85" applyNumberFormat="1" applyFont="1" applyBorder="1" applyAlignment="1">
      <alignment horizontal="center" vertical="center"/>
    </xf>
    <xf numFmtId="0" fontId="27" fillId="0" borderId="8" xfId="85" applyNumberFormat="1" applyFont="1" applyBorder="1" applyAlignment="1">
      <alignment horizontal="center" vertical="center"/>
    </xf>
    <xf numFmtId="180" fontId="3" fillId="0" borderId="9" xfId="85" applyNumberFormat="1" applyFont="1" applyBorder="1" applyAlignment="1">
      <alignment horizontal="center" vertical="center" wrapText="1"/>
    </xf>
    <xf numFmtId="0" fontId="0" fillId="0" borderId="0" xfId="85" applyNumberFormat="1" applyFont="1" applyAlignment="1">
      <alignment vertical="center"/>
    </xf>
    <xf numFmtId="0" fontId="0" fillId="2" borderId="10" xfId="85" applyNumberFormat="1" applyFont="1" applyFill="1" applyBorder="1" applyAlignment="1">
      <alignment horizontal="center" vertical="center"/>
    </xf>
    <xf numFmtId="0" fontId="36" fillId="2" borderId="11" xfId="85" applyNumberFormat="1" applyFont="1" applyFill="1" applyBorder="1" applyAlignment="1">
      <alignment horizontal="left" vertical="center" wrapText="1"/>
    </xf>
    <xf numFmtId="180" fontId="12" fillId="2" borderId="1" xfId="85" applyNumberFormat="1" applyFont="1" applyFill="1" applyBorder="1" applyAlignment="1">
      <alignment horizontal="center" vertical="center" wrapText="1"/>
    </xf>
    <xf numFmtId="179" fontId="28" fillId="2" borderId="11" xfId="85" applyNumberFormat="1" applyFont="1" applyFill="1" applyBorder="1" applyAlignment="1">
      <alignment horizontal="center" vertical="center"/>
    </xf>
    <xf numFmtId="179" fontId="28" fillId="2" borderId="12" xfId="85" applyNumberFormat="1" applyFont="1" applyFill="1" applyBorder="1" applyAlignment="1">
      <alignment horizontal="center" vertical="center"/>
    </xf>
    <xf numFmtId="0" fontId="0" fillId="2" borderId="0" xfId="85" applyNumberFormat="1" applyFont="1" applyFill="1" applyAlignment="1">
      <alignment vertical="center"/>
    </xf>
    <xf numFmtId="0" fontId="0" fillId="0" borderId="10" xfId="85" applyNumberFormat="1" applyFont="1" applyFill="1" applyBorder="1" applyAlignment="1">
      <alignment horizontal="center" vertical="center"/>
    </xf>
    <xf numFmtId="0" fontId="36" fillId="0" borderId="11" xfId="85" applyNumberFormat="1" applyFont="1" applyFill="1" applyBorder="1" applyAlignment="1">
      <alignment horizontal="left" vertical="center" wrapText="1"/>
    </xf>
    <xf numFmtId="179" fontId="28" fillId="0" borderId="11" xfId="85" applyNumberFormat="1" applyFont="1" applyFill="1" applyBorder="1" applyAlignment="1">
      <alignment horizontal="center" vertical="center"/>
    </xf>
    <xf numFmtId="179" fontId="28" fillId="0" borderId="12" xfId="85" applyNumberFormat="1" applyFont="1" applyFill="1" applyBorder="1" applyAlignment="1">
      <alignment horizontal="center" vertical="center"/>
    </xf>
    <xf numFmtId="0" fontId="0" fillId="0" borderId="0" xfId="85" applyNumberFormat="1" applyFont="1" applyFill="1" applyAlignment="1">
      <alignment vertical="center"/>
    </xf>
    <xf numFmtId="0" fontId="0" fillId="2" borderId="11" xfId="85" applyNumberFormat="1" applyFont="1" applyFill="1" applyBorder="1" applyAlignment="1">
      <alignment horizontal="left" vertical="center"/>
    </xf>
    <xf numFmtId="0" fontId="3" fillId="2" borderId="0" xfId="85" applyNumberFormat="1" applyFont="1" applyFill="1" applyAlignment="1">
      <alignment vertical="center"/>
    </xf>
    <xf numFmtId="185" fontId="13" fillId="2" borderId="1" xfId="0" applyNumberFormat="1" applyFont="1" applyFill="1" applyBorder="1" applyAlignment="1">
      <alignment horizontal="center" vertical="center" wrapText="1"/>
    </xf>
    <xf numFmtId="0" fontId="0" fillId="0" borderId="13" xfId="85" applyNumberFormat="1" applyFont="1" applyFill="1" applyBorder="1" applyAlignment="1">
      <alignment horizontal="center" vertical="center"/>
    </xf>
    <xf numFmtId="0" fontId="36" fillId="0" borderId="14" xfId="85" applyNumberFormat="1" applyFont="1" applyFill="1" applyBorder="1" applyAlignment="1">
      <alignment horizontal="left" vertical="center" wrapText="1"/>
    </xf>
    <xf numFmtId="0" fontId="0" fillId="0" borderId="1" xfId="85" applyNumberFormat="1" applyFont="1" applyBorder="1" applyAlignment="1">
      <alignment horizontal="center" vertical="center"/>
    </xf>
    <xf numFmtId="0" fontId="0" fillId="0" borderId="1" xfId="85" applyNumberFormat="1" applyFont="1" applyBorder="1" applyAlignment="1">
      <alignment horizontal="left" vertical="center"/>
    </xf>
    <xf numFmtId="179" fontId="28" fillId="0" borderId="15" xfId="85" applyNumberFormat="1" applyFont="1" applyBorder="1" applyAlignment="1">
      <alignment horizontal="center" vertical="center"/>
    </xf>
    <xf numFmtId="179" fontId="28" fillId="0" borderId="16" xfId="85" applyNumberFormat="1" applyFont="1" applyBorder="1" applyAlignment="1">
      <alignment horizontal="center" vertical="center"/>
    </xf>
    <xf numFmtId="0" fontId="10" fillId="0" borderId="0" xfId="85" applyNumberFormat="1" applyFont="1" applyAlignment="1">
      <alignment horizontal="center" vertical="center"/>
    </xf>
    <xf numFmtId="179" fontId="10" fillId="0" borderId="0" xfId="85" applyNumberFormat="1" applyFont="1" applyAlignment="1">
      <alignment horizontal="right" vertical="center"/>
    </xf>
    <xf numFmtId="179" fontId="10" fillId="0" borderId="0" xfId="85" applyNumberFormat="1" applyFont="1" applyAlignment="1">
      <alignment horizontal="center" vertical="center"/>
    </xf>
    <xf numFmtId="180" fontId="10" fillId="0" borderId="0" xfId="85" applyNumberFormat="1" applyFont="1" applyAlignment="1">
      <alignment horizontal="right" vertical="center"/>
    </xf>
    <xf numFmtId="180" fontId="10" fillId="0" borderId="0" xfId="85" applyNumberFormat="1" applyFont="1" applyAlignment="1">
      <alignment horizontal="center" vertical="center"/>
    </xf>
    <xf numFmtId="180" fontId="10" fillId="0" borderId="0" xfId="85" applyNumberFormat="1" applyFont="1" applyAlignment="1">
      <alignment vertical="center"/>
    </xf>
    <xf numFmtId="179" fontId="10" fillId="0" borderId="0" xfId="85" applyNumberFormat="1" applyFont="1" applyAlignment="1">
      <alignment vertical="center"/>
    </xf>
    <xf numFmtId="179" fontId="3" fillId="2" borderId="0" xfId="85" applyNumberFormat="1" applyFont="1" applyFill="1" applyAlignment="1">
      <alignment vertic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计算 3 2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常规 8 2" xfId="39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常规 7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计算 3" xfId="51"/>
    <cellStyle name="40% - 强调文字颜色 4" xfId="52" builtinId="43"/>
    <cellStyle name="强调文字颜色 5" xfId="53" builtinId="45"/>
    <cellStyle name="40% - 强调文字颜色 5" xfId="54" builtinId="47"/>
    <cellStyle name="计算 4" xfId="55"/>
    <cellStyle name="常规 2 2" xfId="56"/>
    <cellStyle name="60% - 强调文字颜色 5" xfId="57" builtinId="48"/>
    <cellStyle name="强调文字颜色 6" xfId="58" builtinId="49"/>
    <cellStyle name="40% - 强调文字颜色 6" xfId="59" builtinId="51"/>
    <cellStyle name="常规_第二部分" xfId="60"/>
    <cellStyle name="常规 2 3" xfId="61"/>
    <cellStyle name="常规 2 3 2" xfId="62"/>
    <cellStyle name="60% - 强调文字颜色 6" xfId="63" builtinId="52"/>
    <cellStyle name="常规 7" xfId="64"/>
    <cellStyle name="常规 2 4" xfId="65"/>
    <cellStyle name="常规 9 2" xfId="66"/>
    <cellStyle name="常规 5" xfId="67"/>
    <cellStyle name="计算 2 2" xfId="68"/>
    <cellStyle name="常规 4" xfId="69"/>
    <cellStyle name="常规 4 2" xfId="70"/>
    <cellStyle name="常规 3 2 3" xfId="71"/>
    <cellStyle name="常规 11" xfId="72"/>
    <cellStyle name="常规 3" xfId="73"/>
    <cellStyle name="常规 2 2 3" xfId="74"/>
    <cellStyle name="常规 2 2 3 2" xfId="75"/>
    <cellStyle name="常规 3 3" xfId="76"/>
    <cellStyle name="常规 9" xfId="77"/>
    <cellStyle name="常规 6 2" xfId="78"/>
    <cellStyle name="常规 10" xfId="79"/>
    <cellStyle name="常规 3 2" xfId="80"/>
    <cellStyle name="常规 2 5" xfId="81"/>
    <cellStyle name="常规 3 2 2" xfId="82"/>
    <cellStyle name="常规 2 3 2 2" xfId="83"/>
    <cellStyle name="常规 2 3 3" xfId="84"/>
    <cellStyle name="常规 2" xfId="85"/>
    <cellStyle name="百分比 2" xfId="86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D112"/>
  <sheetViews>
    <sheetView workbookViewId="0">
      <selection activeCell="F4" sqref="F4"/>
    </sheetView>
  </sheetViews>
  <sheetFormatPr defaultColWidth="9" defaultRowHeight="14.25"/>
  <cols>
    <col min="1" max="1" width="10.375" style="151" customWidth="1"/>
    <col min="2" max="2" width="43.25" style="151" customWidth="1"/>
    <col min="3" max="3" width="23.625" style="151" customWidth="1"/>
    <col min="4" max="4" width="21" style="151" customWidth="1"/>
    <col min="5" max="5" width="20.5" style="151" customWidth="1"/>
    <col min="6" max="6" width="23.75" style="151" customWidth="1"/>
    <col min="7" max="7" width="22" style="151" customWidth="1"/>
    <col min="8" max="16384" width="9" style="151"/>
  </cols>
  <sheetData>
    <row r="1" ht="54.75" customHeight="1" spans="1:238">
      <c r="A1" s="152" t="s">
        <v>0</v>
      </c>
      <c r="B1" s="153"/>
      <c r="C1" s="153"/>
      <c r="D1" s="153"/>
      <c r="E1" s="154"/>
      <c r="F1" s="153"/>
      <c r="G1" s="155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</row>
    <row r="2" ht="15" spans="1:238">
      <c r="A2" s="157"/>
      <c r="B2" s="158"/>
      <c r="C2" s="158"/>
      <c r="D2" s="158"/>
      <c r="E2" s="159"/>
      <c r="F2" s="158"/>
      <c r="G2" s="160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</row>
    <row r="3" ht="39" customHeight="1" spans="1:238">
      <c r="A3" s="161" t="s">
        <v>1</v>
      </c>
      <c r="B3" s="162" t="s">
        <v>2</v>
      </c>
      <c r="C3" s="163" t="s">
        <v>3</v>
      </c>
      <c r="D3" s="163" t="s">
        <v>4</v>
      </c>
      <c r="E3" s="164" t="s">
        <v>5</v>
      </c>
      <c r="F3" s="165" t="s">
        <v>6</v>
      </c>
      <c r="G3" s="166" t="s">
        <v>7</v>
      </c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</row>
    <row r="4" s="149" customFormat="1" ht="27.95" customHeight="1" spans="1:238">
      <c r="A4" s="168">
        <v>1</v>
      </c>
      <c r="B4" s="169" t="s">
        <v>8</v>
      </c>
      <c r="C4" s="170">
        <f>总估算表!C10</f>
        <v>704.29661</v>
      </c>
      <c r="D4" s="171">
        <v>649.47</v>
      </c>
      <c r="E4" s="171">
        <v>324.88</v>
      </c>
      <c r="F4" s="171">
        <v>73.68</v>
      </c>
      <c r="G4" s="172">
        <v>4459.57</v>
      </c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</row>
    <row r="5" s="150" customFormat="1" ht="27.95" customHeight="1" spans="1:238">
      <c r="A5" s="174">
        <v>2</v>
      </c>
      <c r="B5" s="175" t="s">
        <v>9</v>
      </c>
      <c r="C5" s="170">
        <f>总估算表!C8</f>
        <v>4079.144544</v>
      </c>
      <c r="D5" s="176">
        <v>1177.32</v>
      </c>
      <c r="E5" s="176">
        <v>505.47</v>
      </c>
      <c r="F5" s="176">
        <v>114.64</v>
      </c>
      <c r="G5" s="177">
        <v>6938.5</v>
      </c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8"/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78"/>
      <c r="HE5" s="178"/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</row>
    <row r="6" s="149" customFormat="1" ht="27.95" customHeight="1" spans="1:238">
      <c r="A6" s="168">
        <v>3</v>
      </c>
      <c r="B6" s="169" t="s">
        <v>10</v>
      </c>
      <c r="C6" s="170">
        <f>总估算表!C9</f>
        <v>704.29661</v>
      </c>
      <c r="D6" s="171">
        <v>1297.53</v>
      </c>
      <c r="E6" s="171">
        <v>975.9</v>
      </c>
      <c r="F6" s="171">
        <v>0</v>
      </c>
      <c r="G6" s="172">
        <v>13174.72</v>
      </c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73"/>
      <c r="IA6" s="173"/>
      <c r="IB6" s="173"/>
      <c r="IC6" s="173"/>
      <c r="ID6" s="173"/>
    </row>
    <row r="7" s="149" customFormat="1" ht="27.95" customHeight="1" spans="1:238">
      <c r="A7" s="168">
        <v>4</v>
      </c>
      <c r="B7" s="179" t="s">
        <v>11</v>
      </c>
      <c r="C7" s="170" t="e">
        <f>总估算表!#REF!</f>
        <v>#REF!</v>
      </c>
      <c r="D7" s="171">
        <v>466.01</v>
      </c>
      <c r="E7" s="171">
        <v>164.94</v>
      </c>
      <c r="F7" s="171">
        <v>0</v>
      </c>
      <c r="G7" s="172">
        <v>2226.73</v>
      </c>
      <c r="H7" s="180"/>
      <c r="I7" s="195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0"/>
      <c r="FP7" s="180"/>
      <c r="FQ7" s="180"/>
      <c r="FR7" s="180"/>
      <c r="FS7" s="180"/>
      <c r="FT7" s="180"/>
      <c r="FU7" s="180"/>
      <c r="FV7" s="180"/>
      <c r="FW7" s="180"/>
      <c r="FX7" s="180"/>
      <c r="FY7" s="180"/>
      <c r="FZ7" s="180"/>
      <c r="GA7" s="180"/>
      <c r="GB7" s="180"/>
      <c r="GC7" s="180"/>
      <c r="GD7" s="180"/>
      <c r="GE7" s="180"/>
      <c r="GF7" s="180"/>
      <c r="GG7" s="180"/>
      <c r="GH7" s="180"/>
      <c r="GI7" s="180"/>
      <c r="GJ7" s="180"/>
      <c r="GK7" s="180"/>
      <c r="GL7" s="180"/>
      <c r="GM7" s="180"/>
      <c r="GN7" s="180"/>
      <c r="GO7" s="180"/>
      <c r="GP7" s="180"/>
      <c r="GQ7" s="180"/>
      <c r="GR7" s="180"/>
      <c r="GS7" s="180"/>
      <c r="GT7" s="180"/>
      <c r="GU7" s="180"/>
      <c r="GV7" s="180"/>
      <c r="GW7" s="180"/>
      <c r="GX7" s="180"/>
      <c r="GY7" s="180"/>
      <c r="GZ7" s="180"/>
      <c r="HA7" s="180"/>
      <c r="HB7" s="180"/>
      <c r="HC7" s="180"/>
      <c r="HD7" s="180"/>
      <c r="HE7" s="180"/>
      <c r="HF7" s="180"/>
      <c r="HG7" s="180"/>
      <c r="HH7" s="180"/>
      <c r="HI7" s="180"/>
      <c r="HJ7" s="180"/>
      <c r="HK7" s="180"/>
      <c r="HL7" s="180"/>
      <c r="HM7" s="180"/>
      <c r="HN7" s="180"/>
      <c r="HO7" s="180"/>
      <c r="HP7" s="180"/>
      <c r="HQ7" s="180"/>
      <c r="HR7" s="180"/>
      <c r="HS7" s="180"/>
      <c r="HT7" s="180"/>
      <c r="HU7" s="180"/>
      <c r="HV7" s="180"/>
      <c r="HW7" s="180"/>
      <c r="HX7" s="180"/>
      <c r="HY7" s="180"/>
      <c r="HZ7" s="180"/>
      <c r="IA7" s="180"/>
      <c r="IB7" s="180"/>
      <c r="IC7" s="180"/>
      <c r="ID7" s="180"/>
    </row>
    <row r="8" s="149" customFormat="1" ht="27.95" customHeight="1" spans="1:238">
      <c r="A8" s="168">
        <v>5</v>
      </c>
      <c r="B8" s="179" t="s">
        <v>12</v>
      </c>
      <c r="C8" s="170" t="e">
        <f>总估算表!#REF!</f>
        <v>#REF!</v>
      </c>
      <c r="D8" s="181">
        <v>557.420388164132</v>
      </c>
      <c r="E8" s="171">
        <v>250.880312073331</v>
      </c>
      <c r="F8" s="171">
        <v>0</v>
      </c>
      <c r="G8" s="172">
        <v>3386.88421298996</v>
      </c>
      <c r="H8" s="180"/>
      <c r="I8" s="195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  <c r="EE8" s="180"/>
      <c r="EF8" s="180"/>
      <c r="EG8" s="180"/>
      <c r="EH8" s="180"/>
      <c r="EI8" s="180"/>
      <c r="EJ8" s="180"/>
      <c r="EK8" s="180"/>
      <c r="EL8" s="180"/>
      <c r="EM8" s="180"/>
      <c r="EN8" s="180"/>
      <c r="EO8" s="180"/>
      <c r="EP8" s="180"/>
      <c r="EQ8" s="180"/>
      <c r="ER8" s="180"/>
      <c r="ES8" s="180"/>
      <c r="ET8" s="180"/>
      <c r="EU8" s="180"/>
      <c r="EV8" s="180"/>
      <c r="EW8" s="180"/>
      <c r="EX8" s="180"/>
      <c r="EY8" s="180"/>
      <c r="EZ8" s="180"/>
      <c r="FA8" s="180"/>
      <c r="FB8" s="180"/>
      <c r="FC8" s="180"/>
      <c r="FD8" s="180"/>
      <c r="FE8" s="180"/>
      <c r="FF8" s="180"/>
      <c r="FG8" s="180"/>
      <c r="FH8" s="180"/>
      <c r="FI8" s="180"/>
      <c r="FJ8" s="180"/>
      <c r="FK8" s="180"/>
      <c r="FL8" s="180"/>
      <c r="FM8" s="180"/>
      <c r="FN8" s="180"/>
      <c r="FO8" s="180"/>
      <c r="FP8" s="180"/>
      <c r="FQ8" s="180"/>
      <c r="FR8" s="180"/>
      <c r="FS8" s="180"/>
      <c r="FT8" s="180"/>
      <c r="FU8" s="180"/>
      <c r="FV8" s="180"/>
      <c r="FW8" s="180"/>
      <c r="FX8" s="180"/>
      <c r="FY8" s="180"/>
      <c r="FZ8" s="180"/>
      <c r="GA8" s="180"/>
      <c r="GB8" s="180"/>
      <c r="GC8" s="180"/>
      <c r="GD8" s="180"/>
      <c r="GE8" s="180"/>
      <c r="GF8" s="180"/>
      <c r="GG8" s="180"/>
      <c r="GH8" s="180"/>
      <c r="GI8" s="180"/>
      <c r="GJ8" s="180"/>
      <c r="GK8" s="180"/>
      <c r="GL8" s="180"/>
      <c r="GM8" s="180"/>
      <c r="GN8" s="180"/>
      <c r="GO8" s="180"/>
      <c r="GP8" s="180"/>
      <c r="GQ8" s="180"/>
      <c r="GR8" s="180"/>
      <c r="GS8" s="180"/>
      <c r="GT8" s="180"/>
      <c r="GU8" s="180"/>
      <c r="GV8" s="180"/>
      <c r="GW8" s="180"/>
      <c r="GX8" s="180"/>
      <c r="GY8" s="180"/>
      <c r="GZ8" s="180"/>
      <c r="HA8" s="180"/>
      <c r="HB8" s="180"/>
      <c r="HC8" s="180"/>
      <c r="HD8" s="180"/>
      <c r="HE8" s="180"/>
      <c r="HF8" s="180"/>
      <c r="HG8" s="180"/>
      <c r="HH8" s="180"/>
      <c r="HI8" s="180"/>
      <c r="HJ8" s="180"/>
      <c r="HK8" s="180"/>
      <c r="HL8" s="180"/>
      <c r="HM8" s="180"/>
      <c r="HN8" s="180"/>
      <c r="HO8" s="180"/>
      <c r="HP8" s="180"/>
      <c r="HQ8" s="180"/>
      <c r="HR8" s="180"/>
      <c r="HS8" s="180"/>
      <c r="HT8" s="180"/>
      <c r="HU8" s="180"/>
      <c r="HV8" s="180"/>
      <c r="HW8" s="180"/>
      <c r="HX8" s="180"/>
      <c r="HY8" s="180"/>
      <c r="HZ8" s="180"/>
      <c r="IA8" s="180"/>
      <c r="IB8" s="180"/>
      <c r="IC8" s="180"/>
      <c r="ID8" s="180"/>
    </row>
    <row r="9" s="149" customFormat="1" ht="27.95" customHeight="1" spans="1:238">
      <c r="A9" s="168">
        <v>6</v>
      </c>
      <c r="B9" s="169" t="s">
        <v>13</v>
      </c>
      <c r="C9" s="170" t="e">
        <f>总估算表!#REF!</f>
        <v>#REF!</v>
      </c>
      <c r="D9" s="171">
        <v>1015.22</v>
      </c>
      <c r="E9" s="171">
        <v>707.35</v>
      </c>
      <c r="F9" s="171">
        <v>0</v>
      </c>
      <c r="G9" s="172">
        <v>9549.18</v>
      </c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</row>
    <row r="10" s="149" customFormat="1" ht="27.95" customHeight="1" spans="1:238">
      <c r="A10" s="168">
        <v>7</v>
      </c>
      <c r="B10" s="169" t="s">
        <v>14</v>
      </c>
      <c r="C10" s="170" t="e">
        <f>总估算表!#REF!</f>
        <v>#REF!</v>
      </c>
      <c r="D10" s="171">
        <v>1183.89</v>
      </c>
      <c r="E10" s="171">
        <v>606.38</v>
      </c>
      <c r="F10" s="171">
        <v>0</v>
      </c>
      <c r="G10" s="172">
        <v>8186.1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3"/>
      <c r="DF10" s="173"/>
      <c r="DG10" s="173"/>
      <c r="DH10" s="173"/>
      <c r="DI10" s="173"/>
      <c r="DJ10" s="173"/>
      <c r="DK10" s="173"/>
      <c r="DL10" s="173"/>
      <c r="DM10" s="173"/>
      <c r="DN10" s="173"/>
      <c r="DO10" s="173"/>
      <c r="DP10" s="173"/>
      <c r="DQ10" s="173"/>
      <c r="DR10" s="173"/>
      <c r="DS10" s="173"/>
      <c r="DT10" s="173"/>
      <c r="DU10" s="173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</row>
    <row r="11" s="150" customFormat="1" ht="27.95" customHeight="1" spans="1:238">
      <c r="A11" s="174">
        <v>8</v>
      </c>
      <c r="B11" s="175" t="s">
        <v>15</v>
      </c>
      <c r="C11" s="170" t="e">
        <f>总估算表!#REF!</f>
        <v>#REF!</v>
      </c>
      <c r="D11" s="176">
        <v>106.97</v>
      </c>
      <c r="E11" s="176">
        <v>44.46</v>
      </c>
      <c r="F11" s="176">
        <v>0</v>
      </c>
      <c r="G11" s="177">
        <v>600.19</v>
      </c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</row>
    <row r="12" s="150" customFormat="1" ht="27.95" customHeight="1" spans="1:238">
      <c r="A12" s="174">
        <v>9</v>
      </c>
      <c r="B12" s="175" t="s">
        <v>16</v>
      </c>
      <c r="C12" s="170" t="e">
        <f>总估算表!#REF!</f>
        <v>#REF!</v>
      </c>
      <c r="D12" s="176">
        <v>425.2</v>
      </c>
      <c r="E12" s="176">
        <v>134.5</v>
      </c>
      <c r="F12" s="176">
        <v>0</v>
      </c>
      <c r="G12" s="177">
        <v>1815.77</v>
      </c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</row>
    <row r="13" s="150" customFormat="1" ht="27.95" customHeight="1" spans="1:238">
      <c r="A13" s="182">
        <v>10</v>
      </c>
      <c r="B13" s="183" t="s">
        <v>17</v>
      </c>
      <c r="C13" s="170" t="e">
        <f>总估算表!#REF!</f>
        <v>#REF!</v>
      </c>
      <c r="D13" s="176">
        <v>168.22</v>
      </c>
      <c r="E13" s="176">
        <v>56.67</v>
      </c>
      <c r="F13" s="176">
        <v>0</v>
      </c>
      <c r="G13" s="177">
        <v>765</v>
      </c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</row>
    <row r="14" ht="27.95" customHeight="1" spans="1:238">
      <c r="A14" s="184"/>
      <c r="B14" s="185" t="s">
        <v>18</v>
      </c>
      <c r="C14" s="186" t="e">
        <f>C4+C5+C6+C7+C8+C9+C10+C11+C12+C13</f>
        <v>#REF!</v>
      </c>
      <c r="D14" s="187">
        <f>D4+D5+D6+D7+D8+D9+D10+D11+D12+D13</f>
        <v>7047.25038816413</v>
      </c>
      <c r="E14" s="187">
        <f>E4+E5+E6+E7+E8+E9+E10+E11+E12+E13</f>
        <v>3771.43031207333</v>
      </c>
      <c r="F14" s="187">
        <f>F4+F5+F6+F7+F8+F9+F10+F11+F12+F13</f>
        <v>188.32</v>
      </c>
      <c r="G14" s="187">
        <f>G4+G5+G6+G7+G8+G9+G10+G11+G12+G13</f>
        <v>51102.64421299</v>
      </c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7"/>
      <c r="DF14" s="167"/>
      <c r="DG14" s="167"/>
      <c r="DH14" s="167"/>
      <c r="DI14" s="167"/>
      <c r="DJ14" s="167"/>
      <c r="DK14" s="167"/>
      <c r="DL14" s="167"/>
      <c r="DM14" s="167"/>
      <c r="DN14" s="167"/>
      <c r="DO14" s="167"/>
      <c r="DP14" s="167"/>
      <c r="DQ14" s="167"/>
      <c r="DR14" s="167"/>
      <c r="DS14" s="167"/>
      <c r="DT14" s="167"/>
      <c r="DU14" s="167"/>
      <c r="DV14" s="167"/>
      <c r="DW14" s="167"/>
      <c r="DX14" s="167"/>
      <c r="DY14" s="167"/>
      <c r="DZ14" s="167"/>
      <c r="EA14" s="167"/>
      <c r="EB14" s="167"/>
      <c r="EC14" s="167"/>
      <c r="ED14" s="167"/>
      <c r="EE14" s="167"/>
      <c r="EF14" s="167"/>
      <c r="EG14" s="167"/>
      <c r="EH14" s="167"/>
      <c r="EI14" s="167"/>
      <c r="EJ14" s="167"/>
      <c r="EK14" s="167"/>
      <c r="EL14" s="167"/>
      <c r="EM14" s="167"/>
      <c r="EN14" s="167"/>
      <c r="EO14" s="167"/>
      <c r="EP14" s="167"/>
      <c r="EQ14" s="167"/>
      <c r="ER14" s="167"/>
      <c r="ES14" s="167"/>
      <c r="ET14" s="167"/>
      <c r="EU14" s="167"/>
      <c r="EV14" s="167"/>
      <c r="EW14" s="167"/>
      <c r="EX14" s="167"/>
      <c r="EY14" s="167"/>
      <c r="EZ14" s="167"/>
      <c r="FA14" s="167"/>
      <c r="FB14" s="167"/>
      <c r="FC14" s="167"/>
      <c r="FD14" s="167"/>
      <c r="FE14" s="167"/>
      <c r="FF14" s="167"/>
      <c r="FG14" s="167"/>
      <c r="FH14" s="167"/>
      <c r="FI14" s="167"/>
      <c r="FJ14" s="167"/>
      <c r="FK14" s="167"/>
      <c r="FL14" s="167"/>
      <c r="FM14" s="167"/>
      <c r="FN14" s="167"/>
      <c r="FO14" s="167"/>
      <c r="FP14" s="167"/>
      <c r="FQ14" s="167"/>
      <c r="FR14" s="167"/>
      <c r="FS14" s="167"/>
      <c r="FT14" s="167"/>
      <c r="FU14" s="167"/>
      <c r="FV14" s="167"/>
      <c r="FW14" s="167"/>
      <c r="FX14" s="167"/>
      <c r="FY14" s="167"/>
      <c r="FZ14" s="167"/>
      <c r="GA14" s="167"/>
      <c r="GB14" s="167"/>
      <c r="GC14" s="167"/>
      <c r="GD14" s="167"/>
      <c r="GE14" s="167"/>
      <c r="GF14" s="167"/>
      <c r="GG14" s="167"/>
      <c r="GH14" s="167"/>
      <c r="GI14" s="167"/>
      <c r="GJ14" s="167"/>
      <c r="GK14" s="167"/>
      <c r="GL14" s="167"/>
      <c r="GM14" s="167"/>
      <c r="GN14" s="167"/>
      <c r="GO14" s="167"/>
      <c r="GP14" s="167"/>
      <c r="GQ14" s="167"/>
      <c r="GR14" s="167"/>
      <c r="GS14" s="167"/>
      <c r="GT14" s="167"/>
      <c r="GU14" s="167"/>
      <c r="GV14" s="167"/>
      <c r="GW14" s="167"/>
      <c r="GX14" s="167"/>
      <c r="GY14" s="167"/>
      <c r="GZ14" s="167"/>
      <c r="HA14" s="167"/>
      <c r="HB14" s="167"/>
      <c r="HC14" s="167"/>
      <c r="HD14" s="167"/>
      <c r="HE14" s="167"/>
      <c r="HF14" s="167"/>
      <c r="HG14" s="167"/>
      <c r="HH14" s="167"/>
      <c r="HI14" s="167"/>
      <c r="HJ14" s="167"/>
      <c r="HK14" s="167"/>
      <c r="HL14" s="167"/>
      <c r="HM14" s="167"/>
      <c r="HN14" s="167"/>
      <c r="HO14" s="167"/>
      <c r="HP14" s="167"/>
      <c r="HQ14" s="167"/>
      <c r="HR14" s="167"/>
      <c r="HS14" s="167"/>
      <c r="HT14" s="167"/>
      <c r="HU14" s="167"/>
      <c r="HV14" s="167"/>
      <c r="HW14" s="167"/>
      <c r="HX14" s="167"/>
      <c r="HY14" s="167"/>
      <c r="HZ14" s="167"/>
      <c r="IA14" s="167"/>
      <c r="IB14" s="167"/>
      <c r="IC14" s="167"/>
      <c r="ID14" s="167"/>
    </row>
    <row r="15" spans="1:238">
      <c r="A15" s="188"/>
      <c r="B15" s="156"/>
      <c r="C15" s="189"/>
      <c r="D15" s="188"/>
      <c r="E15" s="190"/>
      <c r="F15" s="191"/>
      <c r="G15" s="192"/>
      <c r="H15" s="156"/>
      <c r="I15" s="156"/>
      <c r="J15" s="188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</row>
    <row r="16" spans="1:238">
      <c r="A16" s="188"/>
      <c r="B16" s="156"/>
      <c r="C16" s="156"/>
      <c r="D16" s="188"/>
      <c r="E16" s="190"/>
      <c r="F16" s="191"/>
      <c r="G16" s="193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</row>
    <row r="17" spans="1:238">
      <c r="A17" s="188"/>
      <c r="B17" s="156"/>
      <c r="C17" s="156"/>
      <c r="D17" s="188"/>
      <c r="E17" s="190"/>
      <c r="F17" s="191"/>
      <c r="G17" s="193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</row>
    <row r="18" spans="1:238">
      <c r="A18" s="188"/>
      <c r="B18" s="156"/>
      <c r="C18" s="194"/>
      <c r="D18" s="188"/>
      <c r="E18" s="190"/>
      <c r="F18" s="191"/>
      <c r="G18" s="193"/>
      <c r="H18" s="156"/>
      <c r="I18" s="156"/>
      <c r="J18" s="188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/>
      <c r="HP18" s="156"/>
      <c r="HQ18" s="156"/>
      <c r="HR18" s="156"/>
      <c r="HS18" s="156"/>
      <c r="HT18" s="156"/>
      <c r="HU18" s="156"/>
      <c r="HV18" s="156"/>
      <c r="HW18" s="156"/>
      <c r="HX18" s="156"/>
      <c r="HY18" s="156"/>
      <c r="HZ18" s="156"/>
      <c r="IA18" s="156"/>
      <c r="IB18" s="156"/>
      <c r="IC18" s="156"/>
      <c r="ID18" s="156"/>
    </row>
    <row r="19" spans="1:238">
      <c r="A19" s="188"/>
      <c r="B19" s="156"/>
      <c r="C19" s="156"/>
      <c r="D19" s="188"/>
      <c r="E19" s="190"/>
      <c r="F19" s="191"/>
      <c r="G19" s="193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/>
      <c r="HP19" s="156"/>
      <c r="HQ19" s="156"/>
      <c r="HR19" s="156"/>
      <c r="HS19" s="156"/>
      <c r="HT19" s="156"/>
      <c r="HU19" s="156"/>
      <c r="HV19" s="156"/>
      <c r="HW19" s="156"/>
      <c r="HX19" s="156"/>
      <c r="HY19" s="156"/>
      <c r="HZ19" s="156"/>
      <c r="IA19" s="156"/>
      <c r="IB19" s="156"/>
      <c r="IC19" s="156"/>
      <c r="ID19" s="156"/>
    </row>
    <row r="20" spans="1:238">
      <c r="A20" s="188"/>
      <c r="B20" s="156"/>
      <c r="C20" s="156"/>
      <c r="D20" s="188"/>
      <c r="E20" s="190"/>
      <c r="F20" s="194"/>
      <c r="G20" s="193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/>
      <c r="HP20" s="156"/>
      <c r="HQ20" s="156"/>
      <c r="HR20" s="156"/>
      <c r="HS20" s="156"/>
      <c r="HT20" s="156"/>
      <c r="HU20" s="156"/>
      <c r="HV20" s="156"/>
      <c r="HW20" s="156"/>
      <c r="HX20" s="156"/>
      <c r="HY20" s="156"/>
      <c r="HZ20" s="156"/>
      <c r="IA20" s="156"/>
      <c r="IB20" s="156"/>
      <c r="IC20" s="156"/>
      <c r="ID20" s="156"/>
    </row>
    <row r="21" spans="1:238">
      <c r="A21" s="188"/>
      <c r="B21" s="156"/>
      <c r="C21" s="156"/>
      <c r="D21" s="188"/>
      <c r="E21" s="190"/>
      <c r="F21" s="191"/>
      <c r="G21" s="193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/>
      <c r="HP21" s="156"/>
      <c r="HQ21" s="156"/>
      <c r="HR21" s="156"/>
      <c r="HS21" s="156"/>
      <c r="HT21" s="156"/>
      <c r="HU21" s="156"/>
      <c r="HV21" s="156"/>
      <c r="HW21" s="156"/>
      <c r="HX21" s="156"/>
      <c r="HY21" s="156"/>
      <c r="HZ21" s="156"/>
      <c r="IA21" s="156"/>
      <c r="IB21" s="156"/>
      <c r="IC21" s="156"/>
      <c r="ID21" s="156"/>
    </row>
    <row r="22" spans="1:238">
      <c r="A22" s="188"/>
      <c r="B22" s="156"/>
      <c r="C22" s="156"/>
      <c r="D22" s="188"/>
      <c r="E22" s="190"/>
      <c r="F22" s="191"/>
      <c r="G22" s="193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</row>
    <row r="23" spans="1:238">
      <c r="A23" s="188"/>
      <c r="B23" s="156"/>
      <c r="C23" s="156"/>
      <c r="D23" s="188"/>
      <c r="E23" s="190"/>
      <c r="F23" s="191"/>
      <c r="G23" s="193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</row>
    <row r="24" spans="1:238">
      <c r="A24" s="188"/>
      <c r="B24" s="156"/>
      <c r="C24" s="156"/>
      <c r="D24" s="188"/>
      <c r="E24" s="190"/>
      <c r="F24" s="191"/>
      <c r="G24" s="193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</row>
    <row r="25" spans="1:238">
      <c r="A25" s="188"/>
      <c r="B25" s="156"/>
      <c r="C25" s="156"/>
      <c r="D25" s="188"/>
      <c r="E25" s="190"/>
      <c r="F25" s="191"/>
      <c r="G25" s="193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</row>
    <row r="26" spans="1:238">
      <c r="A26" s="188"/>
      <c r="B26" s="156"/>
      <c r="C26" s="156"/>
      <c r="D26" s="188"/>
      <c r="E26" s="190"/>
      <c r="F26" s="191"/>
      <c r="G26" s="193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</row>
    <row r="27" spans="1:238">
      <c r="A27" s="188"/>
      <c r="B27" s="156"/>
      <c r="C27" s="156"/>
      <c r="D27" s="188"/>
      <c r="E27" s="190"/>
      <c r="F27" s="191"/>
      <c r="G27" s="193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</row>
    <row r="28" spans="1:238">
      <c r="A28" s="188"/>
      <c r="B28" s="156"/>
      <c r="C28" s="156"/>
      <c r="D28" s="188"/>
      <c r="E28" s="190"/>
      <c r="F28" s="191"/>
      <c r="G28" s="193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</row>
    <row r="29" spans="1:238">
      <c r="A29" s="188"/>
      <c r="B29" s="156"/>
      <c r="C29" s="156"/>
      <c r="D29" s="188"/>
      <c r="E29" s="190"/>
      <c r="F29" s="191"/>
      <c r="G29" s="193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</row>
    <row r="30" spans="1:238">
      <c r="A30" s="188"/>
      <c r="B30" s="156"/>
      <c r="C30" s="156"/>
      <c r="D30" s="188"/>
      <c r="E30" s="190"/>
      <c r="F30" s="191"/>
      <c r="G30" s="193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</row>
    <row r="31" spans="1:238">
      <c r="A31" s="188"/>
      <c r="B31" s="156"/>
      <c r="C31" s="156"/>
      <c r="D31" s="188"/>
      <c r="E31" s="190"/>
      <c r="F31" s="191"/>
      <c r="G31" s="193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</row>
    <row r="32" spans="1:238">
      <c r="A32" s="188"/>
      <c r="B32" s="156"/>
      <c r="C32" s="156"/>
      <c r="D32" s="188"/>
      <c r="E32" s="190"/>
      <c r="F32" s="191"/>
      <c r="G32" s="193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</row>
    <row r="33" spans="1:238">
      <c r="A33" s="188"/>
      <c r="B33" s="156"/>
      <c r="C33" s="156"/>
      <c r="D33" s="188"/>
      <c r="E33" s="190"/>
      <c r="F33" s="191"/>
      <c r="G33" s="193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</row>
    <row r="34" spans="1:238">
      <c r="A34" s="188"/>
      <c r="B34" s="156"/>
      <c r="C34" s="156"/>
      <c r="D34" s="188"/>
      <c r="E34" s="190"/>
      <c r="F34" s="191"/>
      <c r="G34" s="193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</row>
    <row r="35" spans="1:238">
      <c r="A35" s="188"/>
      <c r="B35" s="156"/>
      <c r="C35" s="156"/>
      <c r="D35" s="188"/>
      <c r="E35" s="190"/>
      <c r="F35" s="191"/>
      <c r="G35" s="193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</row>
    <row r="36" spans="1:238">
      <c r="A36" s="188"/>
      <c r="B36" s="156"/>
      <c r="C36" s="156"/>
      <c r="D36" s="188"/>
      <c r="E36" s="190"/>
      <c r="F36" s="191"/>
      <c r="G36" s="193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</row>
    <row r="37" spans="1:238">
      <c r="A37" s="188"/>
      <c r="B37" s="156"/>
      <c r="C37" s="156"/>
      <c r="D37" s="188"/>
      <c r="E37" s="190"/>
      <c r="F37" s="191"/>
      <c r="G37" s="193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</row>
    <row r="38" spans="1:238">
      <c r="A38" s="188"/>
      <c r="B38" s="156"/>
      <c r="C38" s="156"/>
      <c r="D38" s="188"/>
      <c r="E38" s="190"/>
      <c r="F38" s="191"/>
      <c r="G38" s="193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</row>
    <row r="39" spans="1:238">
      <c r="A39" s="188"/>
      <c r="B39" s="156"/>
      <c r="C39" s="156"/>
      <c r="D39" s="188"/>
      <c r="E39" s="190"/>
      <c r="F39" s="191"/>
      <c r="G39" s="193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  <c r="FF39" s="156"/>
      <c r="FG39" s="156"/>
      <c r="FH39" s="156"/>
      <c r="FI39" s="156"/>
      <c r="FJ39" s="156"/>
      <c r="FK39" s="156"/>
      <c r="FL39" s="156"/>
      <c r="FM39" s="156"/>
      <c r="FN39" s="156"/>
      <c r="FO39" s="156"/>
      <c r="FP39" s="156"/>
      <c r="FQ39" s="156"/>
      <c r="FR39" s="156"/>
      <c r="FS39" s="156"/>
      <c r="FT39" s="156"/>
      <c r="FU39" s="156"/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  <c r="HE39" s="156"/>
      <c r="HF39" s="156"/>
      <c r="HG39" s="156"/>
      <c r="HH39" s="156"/>
      <c r="HI39" s="156"/>
      <c r="HJ39" s="156"/>
      <c r="HK39" s="156"/>
      <c r="HL39" s="156"/>
      <c r="HM39" s="156"/>
      <c r="HN39" s="156"/>
      <c r="HO39" s="156"/>
      <c r="HP39" s="156"/>
      <c r="HQ39" s="156"/>
      <c r="HR39" s="156"/>
      <c r="HS39" s="156"/>
      <c r="HT39" s="156"/>
      <c r="HU39" s="156"/>
      <c r="HV39" s="156"/>
      <c r="HW39" s="156"/>
      <c r="HX39" s="156"/>
      <c r="HY39" s="156"/>
      <c r="HZ39" s="156"/>
      <c r="IA39" s="156"/>
      <c r="IB39" s="156"/>
      <c r="IC39" s="156"/>
      <c r="ID39" s="156"/>
    </row>
    <row r="40" spans="1:238">
      <c r="A40" s="188"/>
      <c r="B40" s="156"/>
      <c r="C40" s="156"/>
      <c r="D40" s="188"/>
      <c r="E40" s="190"/>
      <c r="F40" s="191"/>
      <c r="G40" s="193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  <c r="CX40" s="156"/>
      <c r="CY40" s="156"/>
      <c r="CZ40" s="156"/>
      <c r="DA40" s="156"/>
      <c r="DB40" s="156"/>
      <c r="DC40" s="156"/>
      <c r="DD40" s="156"/>
      <c r="DE40" s="156"/>
      <c r="DF40" s="156"/>
      <c r="DG40" s="156"/>
      <c r="DH40" s="156"/>
      <c r="DI40" s="156"/>
      <c r="DJ40" s="156"/>
      <c r="DK40" s="156"/>
      <c r="DL40" s="156"/>
      <c r="DM40" s="156"/>
      <c r="DN40" s="156"/>
      <c r="DO40" s="156"/>
      <c r="DP40" s="156"/>
      <c r="DQ40" s="156"/>
      <c r="DR40" s="156"/>
      <c r="DS40" s="156"/>
      <c r="DT40" s="156"/>
      <c r="DU40" s="156"/>
      <c r="DV40" s="156"/>
      <c r="DW40" s="156"/>
      <c r="DX40" s="156"/>
      <c r="DY40" s="156"/>
      <c r="DZ40" s="156"/>
      <c r="EA40" s="156"/>
      <c r="EB40" s="156"/>
      <c r="EC40" s="156"/>
      <c r="ED40" s="156"/>
      <c r="EE40" s="156"/>
      <c r="EF40" s="156"/>
      <c r="EG40" s="156"/>
      <c r="EH40" s="156"/>
      <c r="EI40" s="156"/>
      <c r="EJ40" s="156"/>
      <c r="EK40" s="156"/>
      <c r="EL40" s="156"/>
      <c r="EM40" s="156"/>
      <c r="EN40" s="156"/>
      <c r="EO40" s="156"/>
      <c r="EP40" s="156"/>
      <c r="EQ40" s="156"/>
      <c r="ER40" s="156"/>
      <c r="ES40" s="156"/>
      <c r="ET40" s="156"/>
      <c r="EU40" s="156"/>
      <c r="EV40" s="156"/>
      <c r="EW40" s="156"/>
      <c r="EX40" s="156"/>
      <c r="EY40" s="156"/>
      <c r="EZ40" s="156"/>
      <c r="FA40" s="156"/>
      <c r="FB40" s="156"/>
      <c r="FC40" s="156"/>
      <c r="FD40" s="156"/>
      <c r="FE40" s="156"/>
      <c r="FF40" s="156"/>
      <c r="FG40" s="156"/>
      <c r="FH40" s="156"/>
      <c r="FI40" s="156"/>
      <c r="FJ40" s="156"/>
      <c r="FK40" s="156"/>
      <c r="FL40" s="156"/>
      <c r="FM40" s="156"/>
      <c r="FN40" s="156"/>
      <c r="FO40" s="156"/>
      <c r="FP40" s="156"/>
      <c r="FQ40" s="156"/>
      <c r="FR40" s="156"/>
      <c r="FS40" s="156"/>
      <c r="FT40" s="156"/>
      <c r="FU40" s="156"/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  <c r="HE40" s="156"/>
      <c r="HF40" s="156"/>
      <c r="HG40" s="156"/>
      <c r="HH40" s="156"/>
      <c r="HI40" s="156"/>
      <c r="HJ40" s="156"/>
      <c r="HK40" s="156"/>
      <c r="HL40" s="156"/>
      <c r="HM40" s="156"/>
      <c r="HN40" s="156"/>
      <c r="HO40" s="156"/>
      <c r="HP40" s="156"/>
      <c r="HQ40" s="156"/>
      <c r="HR40" s="156"/>
      <c r="HS40" s="156"/>
      <c r="HT40" s="156"/>
      <c r="HU40" s="156"/>
      <c r="HV40" s="156"/>
      <c r="HW40" s="156"/>
      <c r="HX40" s="156"/>
      <c r="HY40" s="156"/>
      <c r="HZ40" s="156"/>
      <c r="IA40" s="156"/>
      <c r="IB40" s="156"/>
      <c r="IC40" s="156"/>
      <c r="ID40" s="156"/>
    </row>
    <row r="41" spans="1:238">
      <c r="A41" s="188"/>
      <c r="B41" s="156"/>
      <c r="C41" s="156"/>
      <c r="D41" s="188"/>
      <c r="E41" s="190"/>
      <c r="F41" s="191"/>
      <c r="G41" s="193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156"/>
      <c r="FH41" s="156"/>
      <c r="FI41" s="156"/>
      <c r="FJ41" s="156"/>
      <c r="FK41" s="156"/>
      <c r="FL41" s="156"/>
      <c r="FM41" s="156"/>
      <c r="FN41" s="156"/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  <c r="HH41" s="156"/>
      <c r="HI41" s="156"/>
      <c r="HJ41" s="156"/>
      <c r="HK41" s="156"/>
      <c r="HL41" s="156"/>
      <c r="HM41" s="156"/>
      <c r="HN41" s="156"/>
      <c r="HO41" s="156"/>
      <c r="HP41" s="156"/>
      <c r="HQ41" s="156"/>
      <c r="HR41" s="156"/>
      <c r="HS41" s="156"/>
      <c r="HT41" s="156"/>
      <c r="HU41" s="156"/>
      <c r="HV41" s="156"/>
      <c r="HW41" s="156"/>
      <c r="HX41" s="156"/>
      <c r="HY41" s="156"/>
      <c r="HZ41" s="156"/>
      <c r="IA41" s="156"/>
      <c r="IB41" s="156"/>
      <c r="IC41" s="156"/>
      <c r="ID41" s="156"/>
    </row>
    <row r="42" spans="1:238">
      <c r="A42" s="188"/>
      <c r="B42" s="156"/>
      <c r="C42" s="156"/>
      <c r="D42" s="188"/>
      <c r="E42" s="190"/>
      <c r="F42" s="191"/>
      <c r="G42" s="193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  <c r="HJ42" s="156"/>
      <c r="HK42" s="156"/>
      <c r="HL42" s="156"/>
      <c r="HM42" s="156"/>
      <c r="HN42" s="156"/>
      <c r="HO42" s="156"/>
      <c r="HP42" s="156"/>
      <c r="HQ42" s="156"/>
      <c r="HR42" s="156"/>
      <c r="HS42" s="156"/>
      <c r="HT42" s="156"/>
      <c r="HU42" s="156"/>
      <c r="HV42" s="156"/>
      <c r="HW42" s="156"/>
      <c r="HX42" s="156"/>
      <c r="HY42" s="156"/>
      <c r="HZ42" s="156"/>
      <c r="IA42" s="156"/>
      <c r="IB42" s="156"/>
      <c r="IC42" s="156"/>
      <c r="ID42" s="156"/>
    </row>
    <row r="43" spans="1:238">
      <c r="A43" s="188"/>
      <c r="B43" s="156"/>
      <c r="C43" s="156"/>
      <c r="D43" s="188"/>
      <c r="E43" s="190"/>
      <c r="F43" s="191"/>
      <c r="G43" s="193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  <c r="BP43" s="156"/>
      <c r="BQ43" s="156"/>
      <c r="BR43" s="156"/>
      <c r="BS43" s="156"/>
      <c r="BT43" s="156"/>
      <c r="BU43" s="156"/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6"/>
      <c r="CG43" s="156"/>
      <c r="CH43" s="156"/>
      <c r="CI43" s="156"/>
      <c r="CJ43" s="156"/>
      <c r="CK43" s="156"/>
      <c r="CL43" s="156"/>
      <c r="CM43" s="156"/>
      <c r="CN43" s="156"/>
      <c r="CO43" s="156"/>
      <c r="CP43" s="156"/>
      <c r="CQ43" s="156"/>
      <c r="CR43" s="156"/>
      <c r="CS43" s="156"/>
      <c r="CT43" s="156"/>
      <c r="CU43" s="156"/>
      <c r="CV43" s="156"/>
      <c r="CW43" s="156"/>
      <c r="CX43" s="156"/>
      <c r="CY43" s="156"/>
      <c r="CZ43" s="156"/>
      <c r="DA43" s="156"/>
      <c r="DB43" s="156"/>
      <c r="DC43" s="156"/>
      <c r="DD43" s="156"/>
      <c r="DE43" s="156"/>
      <c r="DF43" s="156"/>
      <c r="DG43" s="156"/>
      <c r="DH43" s="156"/>
      <c r="DI43" s="156"/>
      <c r="DJ43" s="156"/>
      <c r="DK43" s="156"/>
      <c r="DL43" s="156"/>
      <c r="DM43" s="156"/>
      <c r="DN43" s="156"/>
      <c r="DO43" s="156"/>
      <c r="DP43" s="156"/>
      <c r="DQ43" s="156"/>
      <c r="DR43" s="156"/>
      <c r="DS43" s="156"/>
      <c r="DT43" s="156"/>
      <c r="DU43" s="156"/>
      <c r="DV43" s="156"/>
      <c r="DW43" s="156"/>
      <c r="DX43" s="156"/>
      <c r="DY43" s="156"/>
      <c r="DZ43" s="156"/>
      <c r="EA43" s="156"/>
      <c r="EB43" s="156"/>
      <c r="EC43" s="156"/>
      <c r="ED43" s="156"/>
      <c r="EE43" s="156"/>
      <c r="EF43" s="156"/>
      <c r="EG43" s="156"/>
      <c r="EH43" s="156"/>
      <c r="EI43" s="156"/>
      <c r="EJ43" s="156"/>
      <c r="EK43" s="156"/>
      <c r="EL43" s="156"/>
      <c r="EM43" s="156"/>
      <c r="EN43" s="156"/>
      <c r="EO43" s="156"/>
      <c r="EP43" s="156"/>
      <c r="EQ43" s="156"/>
      <c r="ER43" s="156"/>
      <c r="ES43" s="156"/>
      <c r="ET43" s="156"/>
      <c r="EU43" s="156"/>
      <c r="EV43" s="156"/>
      <c r="EW43" s="156"/>
      <c r="EX43" s="156"/>
      <c r="EY43" s="156"/>
      <c r="EZ43" s="156"/>
      <c r="FA43" s="156"/>
      <c r="FB43" s="156"/>
      <c r="FC43" s="156"/>
      <c r="FD43" s="156"/>
      <c r="FE43" s="156"/>
      <c r="FF43" s="156"/>
      <c r="FG43" s="156"/>
      <c r="FH43" s="156"/>
      <c r="FI43" s="156"/>
      <c r="FJ43" s="156"/>
      <c r="FK43" s="156"/>
      <c r="FL43" s="156"/>
      <c r="FM43" s="156"/>
      <c r="FN43" s="156"/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/>
      <c r="GY43" s="156"/>
      <c r="GZ43" s="156"/>
      <c r="HA43" s="156"/>
      <c r="HB43" s="156"/>
      <c r="HC43" s="156"/>
      <c r="HD43" s="156"/>
      <c r="HE43" s="156"/>
      <c r="HF43" s="156"/>
      <c r="HG43" s="156"/>
      <c r="HH43" s="156"/>
      <c r="HI43" s="156"/>
      <c r="HJ43" s="156"/>
      <c r="HK43" s="156"/>
      <c r="HL43" s="156"/>
      <c r="HM43" s="156"/>
      <c r="HN43" s="156"/>
      <c r="HO43" s="156"/>
      <c r="HP43" s="156"/>
      <c r="HQ43" s="156"/>
      <c r="HR43" s="156"/>
      <c r="HS43" s="156"/>
      <c r="HT43" s="156"/>
      <c r="HU43" s="156"/>
      <c r="HV43" s="156"/>
      <c r="HW43" s="156"/>
      <c r="HX43" s="156"/>
      <c r="HY43" s="156"/>
      <c r="HZ43" s="156"/>
      <c r="IA43" s="156"/>
      <c r="IB43" s="156"/>
      <c r="IC43" s="156"/>
      <c r="ID43" s="156"/>
    </row>
    <row r="44" spans="1:238">
      <c r="A44" s="188"/>
      <c r="B44" s="156"/>
      <c r="C44" s="156"/>
      <c r="D44" s="188"/>
      <c r="E44" s="190"/>
      <c r="F44" s="191"/>
      <c r="G44" s="193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/>
      <c r="DH44" s="156"/>
      <c r="DI44" s="156"/>
      <c r="DJ44" s="156"/>
      <c r="DK44" s="156"/>
      <c r="DL44" s="156"/>
      <c r="DM44" s="156"/>
      <c r="DN44" s="156"/>
      <c r="DO44" s="156"/>
      <c r="DP44" s="156"/>
      <c r="DQ44" s="156"/>
      <c r="DR44" s="156"/>
      <c r="DS44" s="156"/>
      <c r="DT44" s="156"/>
      <c r="DU44" s="156"/>
      <c r="DV44" s="156"/>
      <c r="DW44" s="156"/>
      <c r="DX44" s="156"/>
      <c r="DY44" s="156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  <c r="HL44" s="156"/>
      <c r="HM44" s="156"/>
      <c r="HN44" s="156"/>
      <c r="HO44" s="156"/>
      <c r="HP44" s="156"/>
      <c r="HQ44" s="156"/>
      <c r="HR44" s="156"/>
      <c r="HS44" s="156"/>
      <c r="HT44" s="156"/>
      <c r="HU44" s="156"/>
      <c r="HV44" s="156"/>
      <c r="HW44" s="156"/>
      <c r="HX44" s="156"/>
      <c r="HY44" s="156"/>
      <c r="HZ44" s="156"/>
      <c r="IA44" s="156"/>
      <c r="IB44" s="156"/>
      <c r="IC44" s="156"/>
      <c r="ID44" s="156"/>
    </row>
    <row r="45" spans="1:238">
      <c r="A45" s="188"/>
      <c r="B45" s="156"/>
      <c r="C45" s="156"/>
      <c r="D45" s="188"/>
      <c r="E45" s="190"/>
      <c r="F45" s="191"/>
      <c r="G45" s="193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/>
      <c r="HS45" s="156"/>
      <c r="HT45" s="156"/>
      <c r="HU45" s="156"/>
      <c r="HV45" s="156"/>
      <c r="HW45" s="156"/>
      <c r="HX45" s="156"/>
      <c r="HY45" s="156"/>
      <c r="HZ45" s="156"/>
      <c r="IA45" s="156"/>
      <c r="IB45" s="156"/>
      <c r="IC45" s="156"/>
      <c r="ID45" s="156"/>
    </row>
    <row r="46" spans="1:238">
      <c r="A46" s="188"/>
      <c r="B46" s="156"/>
      <c r="C46" s="156"/>
      <c r="D46" s="188"/>
      <c r="E46" s="190"/>
      <c r="F46" s="191"/>
      <c r="G46" s="193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</row>
    <row r="47" spans="1:238">
      <c r="A47" s="188"/>
      <c r="B47" s="156"/>
      <c r="C47" s="156"/>
      <c r="D47" s="188"/>
      <c r="E47" s="190"/>
      <c r="F47" s="191"/>
      <c r="G47" s="193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156"/>
      <c r="DT47" s="156"/>
      <c r="DU47" s="156"/>
      <c r="DV47" s="156"/>
      <c r="DW47" s="156"/>
      <c r="DX47" s="156"/>
      <c r="DY47" s="156"/>
      <c r="DZ47" s="156"/>
      <c r="EA47" s="156"/>
      <c r="EB47" s="156"/>
      <c r="EC47" s="156"/>
      <c r="ED47" s="156"/>
      <c r="EE47" s="156"/>
      <c r="EF47" s="156"/>
      <c r="EG47" s="156"/>
      <c r="EH47" s="156"/>
      <c r="EI47" s="156"/>
      <c r="EJ47" s="156"/>
      <c r="EK47" s="156"/>
      <c r="EL47" s="156"/>
      <c r="EM47" s="156"/>
      <c r="EN47" s="156"/>
      <c r="EO47" s="156"/>
      <c r="EP47" s="156"/>
      <c r="EQ47" s="156"/>
      <c r="ER47" s="156"/>
      <c r="ES47" s="156"/>
      <c r="ET47" s="156"/>
      <c r="EU47" s="156"/>
      <c r="EV47" s="156"/>
      <c r="EW47" s="156"/>
      <c r="EX47" s="156"/>
      <c r="EY47" s="156"/>
      <c r="EZ47" s="156"/>
      <c r="FA47" s="156"/>
      <c r="FB47" s="156"/>
      <c r="FC47" s="156"/>
      <c r="FD47" s="156"/>
      <c r="FE47" s="156"/>
      <c r="FF47" s="156"/>
      <c r="FG47" s="156"/>
      <c r="FH47" s="156"/>
      <c r="FI47" s="156"/>
      <c r="FJ47" s="156"/>
      <c r="FK47" s="156"/>
      <c r="FL47" s="156"/>
      <c r="FM47" s="156"/>
      <c r="FN47" s="156"/>
      <c r="FO47" s="156"/>
      <c r="FP47" s="156"/>
      <c r="FQ47" s="156"/>
      <c r="FR47" s="156"/>
      <c r="FS47" s="156"/>
      <c r="FT47" s="156"/>
      <c r="FU47" s="156"/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  <c r="HE47" s="156"/>
      <c r="HF47" s="156"/>
      <c r="HG47" s="156"/>
      <c r="HH47" s="156"/>
      <c r="HI47" s="156"/>
      <c r="HJ47" s="156"/>
      <c r="HK47" s="156"/>
      <c r="HL47" s="156"/>
      <c r="HM47" s="156"/>
      <c r="HN47" s="156"/>
      <c r="HO47" s="156"/>
      <c r="HP47" s="156"/>
      <c r="HQ47" s="156"/>
      <c r="HR47" s="156"/>
      <c r="HS47" s="156"/>
      <c r="HT47" s="156"/>
      <c r="HU47" s="156"/>
      <c r="HV47" s="156"/>
      <c r="HW47" s="156"/>
      <c r="HX47" s="156"/>
      <c r="HY47" s="156"/>
      <c r="HZ47" s="156"/>
      <c r="IA47" s="156"/>
      <c r="IB47" s="156"/>
      <c r="IC47" s="156"/>
      <c r="ID47" s="156"/>
    </row>
    <row r="48" spans="1:238">
      <c r="A48" s="188"/>
      <c r="B48" s="156"/>
      <c r="C48" s="156"/>
      <c r="D48" s="188"/>
      <c r="E48" s="190"/>
      <c r="F48" s="191"/>
      <c r="G48" s="193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6"/>
      <c r="EY48" s="156"/>
      <c r="EZ48" s="156"/>
      <c r="FA48" s="156"/>
      <c r="FB48" s="156"/>
      <c r="FC48" s="156"/>
      <c r="FD48" s="156"/>
      <c r="FE48" s="156"/>
      <c r="FF48" s="156"/>
      <c r="FG48" s="156"/>
      <c r="FH48" s="156"/>
      <c r="FI48" s="156"/>
      <c r="FJ48" s="156"/>
      <c r="FK48" s="156"/>
      <c r="FL48" s="156"/>
      <c r="FM48" s="156"/>
      <c r="FN48" s="156"/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  <c r="HL48" s="156"/>
      <c r="HM48" s="156"/>
      <c r="HN48" s="156"/>
      <c r="HO48" s="156"/>
      <c r="HP48" s="156"/>
      <c r="HQ48" s="156"/>
      <c r="HR48" s="156"/>
      <c r="HS48" s="156"/>
      <c r="HT48" s="156"/>
      <c r="HU48" s="156"/>
      <c r="HV48" s="156"/>
      <c r="HW48" s="156"/>
      <c r="HX48" s="156"/>
      <c r="HY48" s="156"/>
      <c r="HZ48" s="156"/>
      <c r="IA48" s="156"/>
      <c r="IB48" s="156"/>
      <c r="IC48" s="156"/>
      <c r="ID48" s="156"/>
    </row>
    <row r="49" spans="1:238">
      <c r="A49" s="188"/>
      <c r="B49" s="156"/>
      <c r="C49" s="156"/>
      <c r="D49" s="188"/>
      <c r="E49" s="190"/>
      <c r="F49" s="191"/>
      <c r="G49" s="193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6"/>
      <c r="DL49" s="156"/>
      <c r="DM49" s="156"/>
      <c r="DN49" s="156"/>
      <c r="DO49" s="156"/>
      <c r="DP49" s="156"/>
      <c r="DQ49" s="156"/>
      <c r="DR49" s="156"/>
      <c r="DS49" s="156"/>
      <c r="DT49" s="156"/>
      <c r="DU49" s="156"/>
      <c r="DV49" s="156"/>
      <c r="DW49" s="156"/>
      <c r="DX49" s="156"/>
      <c r="DY49" s="156"/>
      <c r="DZ49" s="156"/>
      <c r="EA49" s="156"/>
      <c r="EB49" s="156"/>
      <c r="EC49" s="156"/>
      <c r="ED49" s="156"/>
      <c r="EE49" s="156"/>
      <c r="EF49" s="156"/>
      <c r="EG49" s="156"/>
      <c r="EH49" s="156"/>
      <c r="EI49" s="156"/>
      <c r="EJ49" s="156"/>
      <c r="EK49" s="156"/>
      <c r="EL49" s="156"/>
      <c r="EM49" s="156"/>
      <c r="EN49" s="156"/>
      <c r="EO49" s="156"/>
      <c r="EP49" s="156"/>
      <c r="EQ49" s="156"/>
      <c r="ER49" s="156"/>
      <c r="ES49" s="156"/>
      <c r="ET49" s="156"/>
      <c r="EU49" s="156"/>
      <c r="EV49" s="156"/>
      <c r="EW49" s="156"/>
      <c r="EX49" s="156"/>
      <c r="EY49" s="156"/>
      <c r="EZ49" s="156"/>
      <c r="FA49" s="156"/>
      <c r="FB49" s="156"/>
      <c r="FC49" s="156"/>
      <c r="FD49" s="156"/>
      <c r="FE49" s="156"/>
      <c r="FF49" s="156"/>
      <c r="FG49" s="156"/>
      <c r="FH49" s="156"/>
      <c r="FI49" s="156"/>
      <c r="FJ49" s="156"/>
      <c r="FK49" s="156"/>
      <c r="FL49" s="156"/>
      <c r="FM49" s="156"/>
      <c r="FN49" s="156"/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  <c r="HH49" s="156"/>
      <c r="HI49" s="156"/>
      <c r="HJ49" s="156"/>
      <c r="HK49" s="156"/>
      <c r="HL49" s="156"/>
      <c r="HM49" s="156"/>
      <c r="HN49" s="156"/>
      <c r="HO49" s="156"/>
      <c r="HP49" s="156"/>
      <c r="HQ49" s="156"/>
      <c r="HR49" s="156"/>
      <c r="HS49" s="156"/>
      <c r="HT49" s="156"/>
      <c r="HU49" s="156"/>
      <c r="HV49" s="156"/>
      <c r="HW49" s="156"/>
      <c r="HX49" s="156"/>
      <c r="HY49" s="156"/>
      <c r="HZ49" s="156"/>
      <c r="IA49" s="156"/>
      <c r="IB49" s="156"/>
      <c r="IC49" s="156"/>
      <c r="ID49" s="156"/>
    </row>
    <row r="50" spans="1:238">
      <c r="A50" s="188"/>
      <c r="B50" s="156"/>
      <c r="C50" s="156"/>
      <c r="D50" s="188"/>
      <c r="E50" s="190"/>
      <c r="F50" s="191"/>
      <c r="G50" s="193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</row>
    <row r="51" spans="1:238">
      <c r="A51" s="188"/>
      <c r="B51" s="156"/>
      <c r="C51" s="156"/>
      <c r="D51" s="188"/>
      <c r="E51" s="190"/>
      <c r="F51" s="191"/>
      <c r="G51" s="193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/>
      <c r="DH51" s="156"/>
      <c r="DI51" s="156"/>
      <c r="DJ51" s="156"/>
      <c r="DK51" s="156"/>
      <c r="DL51" s="156"/>
      <c r="DM51" s="156"/>
      <c r="DN51" s="156"/>
      <c r="DO51" s="156"/>
      <c r="DP51" s="156"/>
      <c r="DQ51" s="156"/>
      <c r="DR51" s="156"/>
      <c r="DS51" s="156"/>
      <c r="DT51" s="156"/>
      <c r="DU51" s="156"/>
      <c r="DV51" s="156"/>
      <c r="DW51" s="156"/>
      <c r="DX51" s="156"/>
      <c r="DY51" s="156"/>
      <c r="DZ51" s="156"/>
      <c r="EA51" s="156"/>
      <c r="EB51" s="156"/>
      <c r="EC51" s="156"/>
      <c r="ED51" s="156"/>
      <c r="EE51" s="156"/>
      <c r="EF51" s="156"/>
      <c r="EG51" s="156"/>
      <c r="EH51" s="156"/>
      <c r="EI51" s="156"/>
      <c r="EJ51" s="156"/>
      <c r="EK51" s="156"/>
      <c r="EL51" s="156"/>
      <c r="EM51" s="156"/>
      <c r="EN51" s="156"/>
      <c r="EO51" s="156"/>
      <c r="EP51" s="156"/>
      <c r="EQ51" s="156"/>
      <c r="ER51" s="156"/>
      <c r="ES51" s="156"/>
      <c r="ET51" s="156"/>
      <c r="EU51" s="156"/>
      <c r="EV51" s="156"/>
      <c r="EW51" s="156"/>
      <c r="EX51" s="156"/>
      <c r="EY51" s="156"/>
      <c r="EZ51" s="156"/>
      <c r="FA51" s="156"/>
      <c r="FB51" s="156"/>
      <c r="FC51" s="156"/>
      <c r="FD51" s="156"/>
      <c r="FE51" s="156"/>
      <c r="FF51" s="156"/>
      <c r="FG51" s="156"/>
      <c r="FH51" s="156"/>
      <c r="FI51" s="156"/>
      <c r="FJ51" s="156"/>
      <c r="FK51" s="156"/>
      <c r="FL51" s="156"/>
      <c r="FM51" s="156"/>
      <c r="FN51" s="156"/>
      <c r="FO51" s="156"/>
      <c r="FP51" s="156"/>
      <c r="FQ51" s="156"/>
      <c r="FR51" s="156"/>
      <c r="FS51" s="156"/>
      <c r="FT51" s="156"/>
      <c r="FU51" s="156"/>
      <c r="FV51" s="156"/>
      <c r="FW51" s="156"/>
      <c r="FX51" s="156"/>
      <c r="FY51" s="156"/>
      <c r="FZ51" s="156"/>
      <c r="GA51" s="156"/>
      <c r="GB51" s="156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156"/>
      <c r="GT51" s="156"/>
      <c r="GU51" s="156"/>
      <c r="GV51" s="156"/>
      <c r="GW51" s="156"/>
      <c r="GX51" s="156"/>
      <c r="GY51" s="156"/>
      <c r="GZ51" s="156"/>
      <c r="HA51" s="156"/>
      <c r="HB51" s="156"/>
      <c r="HC51" s="156"/>
      <c r="HD51" s="156"/>
      <c r="HE51" s="156"/>
      <c r="HF51" s="156"/>
      <c r="HG51" s="156"/>
      <c r="HH51" s="156"/>
      <c r="HI51" s="156"/>
      <c r="HJ51" s="156"/>
      <c r="HK51" s="156"/>
      <c r="HL51" s="156"/>
      <c r="HM51" s="156"/>
      <c r="HN51" s="156"/>
      <c r="HO51" s="156"/>
      <c r="HP51" s="156"/>
      <c r="HQ51" s="156"/>
      <c r="HR51" s="156"/>
      <c r="HS51" s="156"/>
      <c r="HT51" s="156"/>
      <c r="HU51" s="156"/>
      <c r="HV51" s="156"/>
      <c r="HW51" s="156"/>
      <c r="HX51" s="156"/>
      <c r="HY51" s="156"/>
      <c r="HZ51" s="156"/>
      <c r="IA51" s="156"/>
      <c r="IB51" s="156"/>
      <c r="IC51" s="156"/>
      <c r="ID51" s="156"/>
    </row>
    <row r="52" spans="1:238">
      <c r="A52" s="188"/>
      <c r="B52" s="156"/>
      <c r="C52" s="156"/>
      <c r="D52" s="188"/>
      <c r="E52" s="190"/>
      <c r="F52" s="191"/>
      <c r="G52" s="193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  <c r="CX52" s="156"/>
      <c r="CY52" s="156"/>
      <c r="CZ52" s="156"/>
      <c r="DA52" s="156"/>
      <c r="DB52" s="156"/>
      <c r="DC52" s="156"/>
      <c r="DD52" s="156"/>
      <c r="DE52" s="156"/>
      <c r="DF52" s="156"/>
      <c r="DG52" s="156"/>
      <c r="DH52" s="156"/>
      <c r="DI52" s="156"/>
      <c r="DJ52" s="156"/>
      <c r="DK52" s="156"/>
      <c r="DL52" s="156"/>
      <c r="DM52" s="156"/>
      <c r="DN52" s="156"/>
      <c r="DO52" s="156"/>
      <c r="DP52" s="156"/>
      <c r="DQ52" s="156"/>
      <c r="DR52" s="156"/>
      <c r="DS52" s="156"/>
      <c r="DT52" s="156"/>
      <c r="DU52" s="156"/>
      <c r="DV52" s="156"/>
      <c r="DW52" s="156"/>
      <c r="DX52" s="156"/>
      <c r="DY52" s="156"/>
      <c r="DZ52" s="156"/>
      <c r="EA52" s="156"/>
      <c r="EB52" s="156"/>
      <c r="EC52" s="156"/>
      <c r="ED52" s="156"/>
      <c r="EE52" s="156"/>
      <c r="EF52" s="156"/>
      <c r="EG52" s="156"/>
      <c r="EH52" s="156"/>
      <c r="EI52" s="156"/>
      <c r="EJ52" s="156"/>
      <c r="EK52" s="156"/>
      <c r="EL52" s="156"/>
      <c r="EM52" s="156"/>
      <c r="EN52" s="156"/>
      <c r="EO52" s="156"/>
      <c r="EP52" s="156"/>
      <c r="EQ52" s="156"/>
      <c r="ER52" s="156"/>
      <c r="ES52" s="156"/>
      <c r="ET52" s="156"/>
      <c r="EU52" s="156"/>
      <c r="EV52" s="156"/>
      <c r="EW52" s="156"/>
      <c r="EX52" s="156"/>
      <c r="EY52" s="156"/>
      <c r="EZ52" s="156"/>
      <c r="FA52" s="156"/>
      <c r="FB52" s="156"/>
      <c r="FC52" s="156"/>
      <c r="FD52" s="156"/>
      <c r="FE52" s="156"/>
      <c r="FF52" s="156"/>
      <c r="FG52" s="156"/>
      <c r="FH52" s="156"/>
      <c r="FI52" s="156"/>
      <c r="FJ52" s="156"/>
      <c r="FK52" s="156"/>
      <c r="FL52" s="156"/>
      <c r="FM52" s="156"/>
      <c r="FN52" s="156"/>
      <c r="FO52" s="156"/>
      <c r="FP52" s="156"/>
      <c r="FQ52" s="156"/>
      <c r="FR52" s="156"/>
      <c r="FS52" s="156"/>
      <c r="FT52" s="156"/>
      <c r="FU52" s="156"/>
      <c r="FV52" s="156"/>
      <c r="FW52" s="156"/>
      <c r="FX52" s="156"/>
      <c r="FY52" s="156"/>
      <c r="FZ52" s="156"/>
      <c r="GA52" s="156"/>
      <c r="GB52" s="156"/>
      <c r="GC52" s="156"/>
      <c r="GD52" s="156"/>
      <c r="GE52" s="156"/>
      <c r="GF52" s="156"/>
      <c r="GG52" s="156"/>
      <c r="GH52" s="156"/>
      <c r="GI52" s="156"/>
      <c r="GJ52" s="156"/>
      <c r="GK52" s="156"/>
      <c r="GL52" s="156"/>
      <c r="GM52" s="156"/>
      <c r="GN52" s="156"/>
      <c r="GO52" s="156"/>
      <c r="GP52" s="156"/>
      <c r="GQ52" s="156"/>
      <c r="GR52" s="156"/>
      <c r="GS52" s="156"/>
      <c r="GT52" s="156"/>
      <c r="GU52" s="156"/>
      <c r="GV52" s="156"/>
      <c r="GW52" s="156"/>
      <c r="GX52" s="156"/>
      <c r="GY52" s="156"/>
      <c r="GZ52" s="156"/>
      <c r="HA52" s="156"/>
      <c r="HB52" s="156"/>
      <c r="HC52" s="156"/>
      <c r="HD52" s="156"/>
      <c r="HE52" s="156"/>
      <c r="HF52" s="156"/>
      <c r="HG52" s="156"/>
      <c r="HH52" s="156"/>
      <c r="HI52" s="156"/>
      <c r="HJ52" s="156"/>
      <c r="HK52" s="156"/>
      <c r="HL52" s="156"/>
      <c r="HM52" s="156"/>
      <c r="HN52" s="156"/>
      <c r="HO52" s="156"/>
      <c r="HP52" s="156"/>
      <c r="HQ52" s="156"/>
      <c r="HR52" s="156"/>
      <c r="HS52" s="156"/>
      <c r="HT52" s="156"/>
      <c r="HU52" s="156"/>
      <c r="HV52" s="156"/>
      <c r="HW52" s="156"/>
      <c r="HX52" s="156"/>
      <c r="HY52" s="156"/>
      <c r="HZ52" s="156"/>
      <c r="IA52" s="156"/>
      <c r="IB52" s="156"/>
      <c r="IC52" s="156"/>
      <c r="ID52" s="156"/>
    </row>
    <row r="53" spans="1:238">
      <c r="A53" s="188"/>
      <c r="B53" s="156"/>
      <c r="C53" s="156"/>
      <c r="D53" s="188"/>
      <c r="E53" s="190"/>
      <c r="F53" s="191"/>
      <c r="G53" s="193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E53" s="156"/>
      <c r="DF53" s="156"/>
      <c r="DG53" s="156"/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56"/>
      <c r="EG53" s="156"/>
      <c r="EH53" s="156"/>
      <c r="EI53" s="156"/>
      <c r="EJ53" s="156"/>
      <c r="EK53" s="156"/>
      <c r="EL53" s="156"/>
      <c r="EM53" s="156"/>
      <c r="EN53" s="156"/>
      <c r="EO53" s="156"/>
      <c r="EP53" s="156"/>
      <c r="EQ53" s="156"/>
      <c r="ER53" s="156"/>
      <c r="ES53" s="156"/>
      <c r="ET53" s="156"/>
      <c r="EU53" s="156"/>
      <c r="EV53" s="156"/>
      <c r="EW53" s="156"/>
      <c r="EX53" s="156"/>
      <c r="EY53" s="156"/>
      <c r="EZ53" s="156"/>
      <c r="FA53" s="156"/>
      <c r="FB53" s="156"/>
      <c r="FC53" s="156"/>
      <c r="FD53" s="156"/>
      <c r="FE53" s="156"/>
      <c r="FF53" s="156"/>
      <c r="FG53" s="156"/>
      <c r="FH53" s="156"/>
      <c r="FI53" s="156"/>
      <c r="FJ53" s="156"/>
      <c r="FK53" s="156"/>
      <c r="FL53" s="156"/>
      <c r="FM53" s="156"/>
      <c r="FN53" s="156"/>
      <c r="FO53" s="156"/>
      <c r="FP53" s="156"/>
      <c r="FQ53" s="156"/>
      <c r="FR53" s="156"/>
      <c r="FS53" s="156"/>
      <c r="FT53" s="156"/>
      <c r="FU53" s="156"/>
      <c r="FV53" s="156"/>
      <c r="FW53" s="156"/>
      <c r="FX53" s="156"/>
      <c r="FY53" s="156"/>
      <c r="FZ53" s="156"/>
      <c r="GA53" s="156"/>
      <c r="GB53" s="156"/>
      <c r="GC53" s="156"/>
      <c r="GD53" s="156"/>
      <c r="GE53" s="156"/>
      <c r="GF53" s="156"/>
      <c r="GG53" s="156"/>
      <c r="GH53" s="156"/>
      <c r="GI53" s="156"/>
      <c r="GJ53" s="156"/>
      <c r="GK53" s="156"/>
      <c r="GL53" s="156"/>
      <c r="GM53" s="156"/>
      <c r="GN53" s="156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B53" s="156"/>
      <c r="HC53" s="156"/>
      <c r="HD53" s="156"/>
      <c r="HE53" s="156"/>
      <c r="HF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</row>
    <row r="54" spans="1:238">
      <c r="A54" s="188"/>
      <c r="B54" s="156"/>
      <c r="C54" s="156"/>
      <c r="D54" s="188"/>
      <c r="E54" s="190"/>
      <c r="F54" s="191"/>
      <c r="G54" s="193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6"/>
      <c r="CP54" s="156"/>
      <c r="CQ54" s="156"/>
      <c r="CR54" s="156"/>
      <c r="CS54" s="156"/>
      <c r="CT54" s="156"/>
      <c r="CU54" s="156"/>
      <c r="CV54" s="156"/>
      <c r="CW54" s="156"/>
      <c r="CX54" s="156"/>
      <c r="CY54" s="156"/>
      <c r="CZ54" s="156"/>
      <c r="DA54" s="156"/>
      <c r="DB54" s="156"/>
      <c r="DC54" s="156"/>
      <c r="DD54" s="156"/>
      <c r="DE54" s="156"/>
      <c r="DF54" s="156"/>
      <c r="DG54" s="156"/>
      <c r="DH54" s="156"/>
      <c r="DI54" s="156"/>
      <c r="DJ54" s="156"/>
      <c r="DK54" s="156"/>
      <c r="DL54" s="156"/>
      <c r="DM54" s="156"/>
      <c r="DN54" s="156"/>
      <c r="DO54" s="156"/>
      <c r="DP54" s="156"/>
      <c r="DQ54" s="156"/>
      <c r="DR54" s="156"/>
      <c r="DS54" s="156"/>
      <c r="DT54" s="156"/>
      <c r="DU54" s="156"/>
      <c r="DV54" s="156"/>
      <c r="DW54" s="156"/>
      <c r="DX54" s="156"/>
      <c r="DY54" s="156"/>
      <c r="DZ54" s="156"/>
      <c r="EA54" s="156"/>
      <c r="EB54" s="156"/>
      <c r="EC54" s="156"/>
      <c r="ED54" s="156"/>
      <c r="EE54" s="156"/>
      <c r="EF54" s="156"/>
      <c r="EG54" s="156"/>
      <c r="EH54" s="156"/>
      <c r="EI54" s="156"/>
      <c r="EJ54" s="156"/>
      <c r="EK54" s="156"/>
      <c r="EL54" s="156"/>
      <c r="EM54" s="156"/>
      <c r="EN54" s="156"/>
      <c r="EO54" s="156"/>
      <c r="EP54" s="156"/>
      <c r="EQ54" s="156"/>
      <c r="ER54" s="156"/>
      <c r="ES54" s="156"/>
      <c r="ET54" s="156"/>
      <c r="EU54" s="156"/>
      <c r="EV54" s="156"/>
      <c r="EW54" s="156"/>
      <c r="EX54" s="156"/>
      <c r="EY54" s="156"/>
      <c r="EZ54" s="156"/>
      <c r="FA54" s="156"/>
      <c r="FB54" s="156"/>
      <c r="FC54" s="156"/>
      <c r="FD54" s="156"/>
      <c r="FE54" s="156"/>
      <c r="FF54" s="156"/>
      <c r="FG54" s="156"/>
      <c r="FH54" s="156"/>
      <c r="FI54" s="156"/>
      <c r="FJ54" s="156"/>
      <c r="FK54" s="156"/>
      <c r="FL54" s="156"/>
      <c r="FM54" s="156"/>
      <c r="FN54" s="156"/>
      <c r="FO54" s="156"/>
      <c r="FP54" s="156"/>
      <c r="FQ54" s="156"/>
      <c r="FR54" s="156"/>
      <c r="FS54" s="156"/>
      <c r="FT54" s="156"/>
      <c r="FU54" s="156"/>
      <c r="FV54" s="156"/>
      <c r="FW54" s="156"/>
      <c r="FX54" s="156"/>
      <c r="FY54" s="156"/>
      <c r="FZ54" s="156"/>
      <c r="GA54" s="156"/>
      <c r="GB54" s="156"/>
      <c r="GC54" s="156"/>
      <c r="GD54" s="156"/>
      <c r="GE54" s="156"/>
      <c r="GF54" s="156"/>
      <c r="GG54" s="156"/>
      <c r="GH54" s="156"/>
      <c r="GI54" s="156"/>
      <c r="GJ54" s="156"/>
      <c r="GK54" s="156"/>
      <c r="GL54" s="156"/>
      <c r="GM54" s="156"/>
      <c r="GN54" s="156"/>
      <c r="GO54" s="156"/>
      <c r="GP54" s="156"/>
      <c r="GQ54" s="156"/>
      <c r="GR54" s="156"/>
      <c r="GS54" s="156"/>
      <c r="GT54" s="156"/>
      <c r="GU54" s="156"/>
      <c r="GV54" s="156"/>
      <c r="GW54" s="156"/>
      <c r="GX54" s="156"/>
      <c r="GY54" s="156"/>
      <c r="GZ54" s="156"/>
      <c r="HA54" s="156"/>
      <c r="HB54" s="156"/>
      <c r="HC54" s="156"/>
      <c r="HD54" s="156"/>
      <c r="HE54" s="156"/>
      <c r="HF54" s="156"/>
      <c r="HG54" s="156"/>
      <c r="HH54" s="156"/>
      <c r="HI54" s="156"/>
      <c r="HJ54" s="156"/>
      <c r="HK54" s="156"/>
      <c r="HL54" s="156"/>
      <c r="HM54" s="156"/>
      <c r="HN54" s="156"/>
      <c r="HO54" s="156"/>
      <c r="HP54" s="156"/>
      <c r="HQ54" s="156"/>
      <c r="HR54" s="156"/>
      <c r="HS54" s="156"/>
      <c r="HT54" s="156"/>
      <c r="HU54" s="156"/>
      <c r="HV54" s="156"/>
      <c r="HW54" s="156"/>
      <c r="HX54" s="156"/>
      <c r="HY54" s="156"/>
      <c r="HZ54" s="156"/>
      <c r="IA54" s="156"/>
      <c r="IB54" s="156"/>
      <c r="IC54" s="156"/>
      <c r="ID54" s="156"/>
    </row>
    <row r="55" spans="1:238">
      <c r="A55" s="188"/>
      <c r="B55" s="156"/>
      <c r="C55" s="156"/>
      <c r="D55" s="188"/>
      <c r="E55" s="190"/>
      <c r="F55" s="191"/>
      <c r="G55" s="193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6"/>
      <c r="CQ55" s="156"/>
      <c r="CR55" s="156"/>
      <c r="CS55" s="156"/>
      <c r="CT55" s="156"/>
      <c r="CU55" s="156"/>
      <c r="CV55" s="156"/>
      <c r="CW55" s="156"/>
      <c r="CX55" s="156"/>
      <c r="CY55" s="156"/>
      <c r="CZ55" s="156"/>
      <c r="DA55" s="156"/>
      <c r="DB55" s="156"/>
      <c r="DC55" s="156"/>
      <c r="DD55" s="156"/>
      <c r="DE55" s="156"/>
      <c r="DF55" s="156"/>
      <c r="DG55" s="156"/>
      <c r="DH55" s="156"/>
      <c r="DI55" s="156"/>
      <c r="DJ55" s="156"/>
      <c r="DK55" s="156"/>
      <c r="DL55" s="156"/>
      <c r="DM55" s="156"/>
      <c r="DN55" s="156"/>
      <c r="DO55" s="156"/>
      <c r="DP55" s="156"/>
      <c r="DQ55" s="156"/>
      <c r="DR55" s="156"/>
      <c r="DS55" s="156"/>
      <c r="DT55" s="156"/>
      <c r="DU55" s="156"/>
      <c r="DV55" s="156"/>
      <c r="DW55" s="156"/>
      <c r="DX55" s="156"/>
      <c r="DY55" s="156"/>
      <c r="DZ55" s="156"/>
      <c r="EA55" s="156"/>
      <c r="EB55" s="156"/>
      <c r="EC55" s="156"/>
      <c r="ED55" s="156"/>
      <c r="EE55" s="156"/>
      <c r="EF55" s="156"/>
      <c r="EG55" s="156"/>
      <c r="EH55" s="156"/>
      <c r="EI55" s="156"/>
      <c r="EJ55" s="156"/>
      <c r="EK55" s="156"/>
      <c r="EL55" s="156"/>
      <c r="EM55" s="156"/>
      <c r="EN55" s="156"/>
      <c r="EO55" s="156"/>
      <c r="EP55" s="156"/>
      <c r="EQ55" s="156"/>
      <c r="ER55" s="156"/>
      <c r="ES55" s="156"/>
      <c r="ET55" s="156"/>
      <c r="EU55" s="156"/>
      <c r="EV55" s="156"/>
      <c r="EW55" s="156"/>
      <c r="EX55" s="156"/>
      <c r="EY55" s="156"/>
      <c r="EZ55" s="156"/>
      <c r="FA55" s="156"/>
      <c r="FB55" s="156"/>
      <c r="FC55" s="156"/>
      <c r="FD55" s="156"/>
      <c r="FE55" s="156"/>
      <c r="FF55" s="156"/>
      <c r="FG55" s="156"/>
      <c r="FH55" s="156"/>
      <c r="FI55" s="156"/>
      <c r="FJ55" s="156"/>
      <c r="FK55" s="156"/>
      <c r="FL55" s="156"/>
      <c r="FM55" s="156"/>
      <c r="FN55" s="156"/>
      <c r="FO55" s="156"/>
      <c r="FP55" s="156"/>
      <c r="FQ55" s="156"/>
      <c r="FR55" s="156"/>
      <c r="FS55" s="156"/>
      <c r="FT55" s="156"/>
      <c r="FU55" s="156"/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/>
      <c r="GJ55" s="156"/>
      <c r="GK55" s="15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  <c r="GW55" s="156"/>
      <c r="GX55" s="156"/>
      <c r="GY55" s="156"/>
      <c r="GZ55" s="156"/>
      <c r="HA55" s="156"/>
      <c r="HB55" s="156"/>
      <c r="HC55" s="156"/>
      <c r="HD55" s="156"/>
      <c r="HE55" s="156"/>
      <c r="HF55" s="156"/>
      <c r="HG55" s="156"/>
      <c r="HH55" s="156"/>
      <c r="HI55" s="156"/>
      <c r="HJ55" s="156"/>
      <c r="HK55" s="156"/>
      <c r="HL55" s="156"/>
      <c r="HM55" s="156"/>
      <c r="HN55" s="156"/>
      <c r="HO55" s="156"/>
      <c r="HP55" s="156"/>
      <c r="HQ55" s="156"/>
      <c r="HR55" s="156"/>
      <c r="HS55" s="156"/>
      <c r="HT55" s="156"/>
      <c r="HU55" s="156"/>
      <c r="HV55" s="156"/>
      <c r="HW55" s="156"/>
      <c r="HX55" s="156"/>
      <c r="HY55" s="156"/>
      <c r="HZ55" s="156"/>
      <c r="IA55" s="156"/>
      <c r="IB55" s="156"/>
      <c r="IC55" s="156"/>
      <c r="ID55" s="156"/>
    </row>
    <row r="56" spans="1:238">
      <c r="A56" s="188"/>
      <c r="B56" s="156"/>
      <c r="C56" s="156"/>
      <c r="D56" s="188"/>
      <c r="E56" s="190"/>
      <c r="F56" s="191"/>
      <c r="G56" s="193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E56" s="156"/>
      <c r="DF56" s="156"/>
      <c r="DG56" s="156"/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56"/>
      <c r="EG56" s="156"/>
      <c r="EH56" s="156"/>
      <c r="EI56" s="156"/>
      <c r="EJ56" s="156"/>
      <c r="EK56" s="156"/>
      <c r="EL56" s="156"/>
      <c r="EM56" s="156"/>
      <c r="EN56" s="156"/>
      <c r="EO56" s="156"/>
      <c r="EP56" s="156"/>
      <c r="EQ56" s="156"/>
      <c r="ER56" s="156"/>
      <c r="ES56" s="156"/>
      <c r="ET56" s="156"/>
      <c r="EU56" s="156"/>
      <c r="EV56" s="156"/>
      <c r="EW56" s="156"/>
      <c r="EX56" s="156"/>
      <c r="EY56" s="156"/>
      <c r="EZ56" s="156"/>
      <c r="FA56" s="156"/>
      <c r="FB56" s="156"/>
      <c r="FC56" s="156"/>
      <c r="FD56" s="156"/>
      <c r="FE56" s="156"/>
      <c r="FF56" s="156"/>
      <c r="FG56" s="156"/>
      <c r="FH56" s="156"/>
      <c r="FI56" s="156"/>
      <c r="FJ56" s="156"/>
      <c r="FK56" s="156"/>
      <c r="FL56" s="156"/>
      <c r="FM56" s="156"/>
      <c r="FN56" s="156"/>
      <c r="FO56" s="156"/>
      <c r="FP56" s="156"/>
      <c r="FQ56" s="156"/>
      <c r="FR56" s="156"/>
      <c r="FS56" s="156"/>
      <c r="FT56" s="156"/>
      <c r="FU56" s="156"/>
      <c r="FV56" s="156"/>
      <c r="FW56" s="156"/>
      <c r="FX56" s="156"/>
      <c r="FY56" s="156"/>
      <c r="FZ56" s="156"/>
      <c r="GA56" s="156"/>
      <c r="GB56" s="156"/>
      <c r="GC56" s="156"/>
      <c r="GD56" s="156"/>
      <c r="GE56" s="156"/>
      <c r="GF56" s="156"/>
      <c r="GG56" s="156"/>
      <c r="GH56" s="156"/>
      <c r="GI56" s="156"/>
      <c r="GJ56" s="156"/>
      <c r="GK56" s="156"/>
      <c r="GL56" s="156"/>
      <c r="GM56" s="156"/>
      <c r="GN56" s="156"/>
      <c r="GO56" s="156"/>
      <c r="GP56" s="156"/>
      <c r="GQ56" s="156"/>
      <c r="GR56" s="156"/>
      <c r="GS56" s="156"/>
      <c r="GT56" s="156"/>
      <c r="GU56" s="156"/>
      <c r="GV56" s="156"/>
      <c r="GW56" s="156"/>
      <c r="GX56" s="156"/>
      <c r="GY56" s="156"/>
      <c r="GZ56" s="156"/>
      <c r="HA56" s="156"/>
      <c r="HB56" s="156"/>
      <c r="HC56" s="156"/>
      <c r="HD56" s="156"/>
      <c r="HE56" s="156"/>
      <c r="HF56" s="156"/>
      <c r="HG56" s="156"/>
      <c r="HH56" s="156"/>
      <c r="HI56" s="156"/>
      <c r="HJ56" s="156"/>
      <c r="HK56" s="156"/>
      <c r="HL56" s="156"/>
      <c r="HM56" s="156"/>
      <c r="HN56" s="156"/>
      <c r="HO56" s="156"/>
      <c r="HP56" s="156"/>
      <c r="HQ56" s="156"/>
      <c r="HR56" s="156"/>
      <c r="HS56" s="156"/>
      <c r="HT56" s="156"/>
      <c r="HU56" s="156"/>
      <c r="HV56" s="156"/>
      <c r="HW56" s="156"/>
      <c r="HX56" s="156"/>
      <c r="HY56" s="156"/>
      <c r="HZ56" s="156"/>
      <c r="IA56" s="156"/>
      <c r="IB56" s="156"/>
      <c r="IC56" s="156"/>
      <c r="ID56" s="156"/>
    </row>
    <row r="57" spans="1:238">
      <c r="A57" s="188"/>
      <c r="B57" s="156"/>
      <c r="C57" s="156"/>
      <c r="D57" s="188"/>
      <c r="E57" s="190"/>
      <c r="F57" s="191"/>
      <c r="G57" s="193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  <c r="CX57" s="156"/>
      <c r="CY57" s="156"/>
      <c r="CZ57" s="156"/>
      <c r="DA57" s="156"/>
      <c r="DB57" s="156"/>
      <c r="DC57" s="156"/>
      <c r="DD57" s="156"/>
      <c r="DE57" s="156"/>
      <c r="DF57" s="156"/>
      <c r="DG57" s="156"/>
      <c r="DH57" s="156"/>
      <c r="DI57" s="156"/>
      <c r="DJ57" s="156"/>
      <c r="DK57" s="156"/>
      <c r="DL57" s="156"/>
      <c r="DM57" s="156"/>
      <c r="DN57" s="156"/>
      <c r="DO57" s="156"/>
      <c r="DP57" s="156"/>
      <c r="DQ57" s="156"/>
      <c r="DR57" s="156"/>
      <c r="DS57" s="156"/>
      <c r="DT57" s="156"/>
      <c r="DU57" s="156"/>
      <c r="DV57" s="156"/>
      <c r="DW57" s="156"/>
      <c r="DX57" s="156"/>
      <c r="DY57" s="156"/>
      <c r="DZ57" s="156"/>
      <c r="EA57" s="156"/>
      <c r="EB57" s="156"/>
      <c r="EC57" s="156"/>
      <c r="ED57" s="156"/>
      <c r="EE57" s="156"/>
      <c r="EF57" s="156"/>
      <c r="EG57" s="156"/>
      <c r="EH57" s="156"/>
      <c r="EI57" s="156"/>
      <c r="EJ57" s="156"/>
      <c r="EK57" s="156"/>
      <c r="EL57" s="156"/>
      <c r="EM57" s="156"/>
      <c r="EN57" s="156"/>
      <c r="EO57" s="156"/>
      <c r="EP57" s="156"/>
      <c r="EQ57" s="156"/>
      <c r="ER57" s="156"/>
      <c r="ES57" s="156"/>
      <c r="ET57" s="156"/>
      <c r="EU57" s="156"/>
      <c r="EV57" s="156"/>
      <c r="EW57" s="156"/>
      <c r="EX57" s="156"/>
      <c r="EY57" s="156"/>
      <c r="EZ57" s="156"/>
      <c r="FA57" s="156"/>
      <c r="FB57" s="156"/>
      <c r="FC57" s="156"/>
      <c r="FD57" s="156"/>
      <c r="FE57" s="156"/>
      <c r="FF57" s="156"/>
      <c r="FG57" s="156"/>
      <c r="FH57" s="156"/>
      <c r="FI57" s="156"/>
      <c r="FJ57" s="156"/>
      <c r="FK57" s="156"/>
      <c r="FL57" s="156"/>
      <c r="FM57" s="156"/>
      <c r="FN57" s="156"/>
      <c r="FO57" s="156"/>
      <c r="FP57" s="156"/>
      <c r="FQ57" s="156"/>
      <c r="FR57" s="156"/>
      <c r="FS57" s="156"/>
      <c r="FT57" s="156"/>
      <c r="FU57" s="156"/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/>
      <c r="GJ57" s="156"/>
      <c r="GK57" s="15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  <c r="GW57" s="156"/>
      <c r="GX57" s="156"/>
      <c r="GY57" s="156"/>
      <c r="GZ57" s="156"/>
      <c r="HA57" s="156"/>
      <c r="HB57" s="156"/>
      <c r="HC57" s="156"/>
      <c r="HD57" s="156"/>
      <c r="HE57" s="156"/>
      <c r="HF57" s="156"/>
      <c r="HG57" s="156"/>
      <c r="HH57" s="156"/>
      <c r="HI57" s="156"/>
      <c r="HJ57" s="156"/>
      <c r="HK57" s="156"/>
      <c r="HL57" s="156"/>
      <c r="HM57" s="156"/>
      <c r="HN57" s="156"/>
      <c r="HO57" s="156"/>
      <c r="HP57" s="156"/>
      <c r="HQ57" s="156"/>
      <c r="HR57" s="156"/>
      <c r="HS57" s="156"/>
      <c r="HT57" s="156"/>
      <c r="HU57" s="156"/>
      <c r="HV57" s="156"/>
      <c r="HW57" s="156"/>
      <c r="HX57" s="156"/>
      <c r="HY57" s="156"/>
      <c r="HZ57" s="156"/>
      <c r="IA57" s="156"/>
      <c r="IB57" s="156"/>
      <c r="IC57" s="156"/>
      <c r="ID57" s="156"/>
    </row>
    <row r="58" spans="1:238">
      <c r="A58" s="188"/>
      <c r="B58" s="156"/>
      <c r="C58" s="156"/>
      <c r="D58" s="188"/>
      <c r="E58" s="190"/>
      <c r="F58" s="191"/>
      <c r="G58" s="193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  <c r="CX58" s="156"/>
      <c r="CY58" s="156"/>
      <c r="CZ58" s="156"/>
      <c r="DA58" s="156"/>
      <c r="DB58" s="156"/>
      <c r="DC58" s="156"/>
      <c r="DD58" s="156"/>
      <c r="DE58" s="156"/>
      <c r="DF58" s="156"/>
      <c r="DG58" s="156"/>
      <c r="DH58" s="156"/>
      <c r="DI58" s="156"/>
      <c r="DJ58" s="156"/>
      <c r="DK58" s="156"/>
      <c r="DL58" s="156"/>
      <c r="DM58" s="156"/>
      <c r="DN58" s="156"/>
      <c r="DO58" s="156"/>
      <c r="DP58" s="156"/>
      <c r="DQ58" s="156"/>
      <c r="DR58" s="156"/>
      <c r="DS58" s="156"/>
      <c r="DT58" s="156"/>
      <c r="DU58" s="156"/>
      <c r="DV58" s="156"/>
      <c r="DW58" s="156"/>
      <c r="DX58" s="156"/>
      <c r="DY58" s="156"/>
      <c r="DZ58" s="156"/>
      <c r="EA58" s="156"/>
      <c r="EB58" s="156"/>
      <c r="EC58" s="156"/>
      <c r="ED58" s="156"/>
      <c r="EE58" s="156"/>
      <c r="EF58" s="156"/>
      <c r="EG58" s="156"/>
      <c r="EH58" s="156"/>
      <c r="EI58" s="156"/>
      <c r="EJ58" s="156"/>
      <c r="EK58" s="156"/>
      <c r="EL58" s="156"/>
      <c r="EM58" s="156"/>
      <c r="EN58" s="156"/>
      <c r="EO58" s="156"/>
      <c r="EP58" s="156"/>
      <c r="EQ58" s="156"/>
      <c r="ER58" s="156"/>
      <c r="ES58" s="156"/>
      <c r="ET58" s="156"/>
      <c r="EU58" s="156"/>
      <c r="EV58" s="156"/>
      <c r="EW58" s="156"/>
      <c r="EX58" s="156"/>
      <c r="EY58" s="156"/>
      <c r="EZ58" s="156"/>
      <c r="FA58" s="156"/>
      <c r="FB58" s="156"/>
      <c r="FC58" s="156"/>
      <c r="FD58" s="156"/>
      <c r="FE58" s="156"/>
      <c r="FF58" s="156"/>
      <c r="FG58" s="156"/>
      <c r="FH58" s="156"/>
      <c r="FI58" s="156"/>
      <c r="FJ58" s="156"/>
      <c r="FK58" s="156"/>
      <c r="FL58" s="156"/>
      <c r="FM58" s="156"/>
      <c r="FN58" s="156"/>
      <c r="FO58" s="156"/>
      <c r="FP58" s="156"/>
      <c r="FQ58" s="156"/>
      <c r="FR58" s="156"/>
      <c r="FS58" s="156"/>
      <c r="FT58" s="156"/>
      <c r="FU58" s="156"/>
      <c r="FV58" s="156"/>
      <c r="FW58" s="156"/>
      <c r="FX58" s="156"/>
      <c r="FY58" s="156"/>
      <c r="FZ58" s="156"/>
      <c r="GA58" s="156"/>
      <c r="GB58" s="156"/>
      <c r="GC58" s="156"/>
      <c r="GD58" s="156"/>
      <c r="GE58" s="156"/>
      <c r="GF58" s="156"/>
      <c r="GG58" s="156"/>
      <c r="GH58" s="156"/>
      <c r="GI58" s="156"/>
      <c r="GJ58" s="156"/>
      <c r="GK58" s="156"/>
      <c r="GL58" s="156"/>
      <c r="GM58" s="156"/>
      <c r="GN58" s="156"/>
      <c r="GO58" s="156"/>
      <c r="GP58" s="156"/>
      <c r="GQ58" s="156"/>
      <c r="GR58" s="156"/>
      <c r="GS58" s="156"/>
      <c r="GT58" s="156"/>
      <c r="GU58" s="156"/>
      <c r="GV58" s="156"/>
      <c r="GW58" s="156"/>
      <c r="GX58" s="156"/>
      <c r="GY58" s="156"/>
      <c r="GZ58" s="156"/>
      <c r="HA58" s="156"/>
      <c r="HB58" s="156"/>
      <c r="HC58" s="156"/>
      <c r="HD58" s="156"/>
      <c r="HE58" s="156"/>
      <c r="HF58" s="156"/>
      <c r="HG58" s="156"/>
      <c r="HH58" s="156"/>
      <c r="HI58" s="156"/>
      <c r="HJ58" s="156"/>
      <c r="HK58" s="156"/>
      <c r="HL58" s="156"/>
      <c r="HM58" s="156"/>
      <c r="HN58" s="156"/>
      <c r="HO58" s="156"/>
      <c r="HP58" s="156"/>
      <c r="HQ58" s="156"/>
      <c r="HR58" s="156"/>
      <c r="HS58" s="156"/>
      <c r="HT58" s="156"/>
      <c r="HU58" s="156"/>
      <c r="HV58" s="156"/>
      <c r="HW58" s="156"/>
      <c r="HX58" s="156"/>
      <c r="HY58" s="156"/>
      <c r="HZ58" s="156"/>
      <c r="IA58" s="156"/>
      <c r="IB58" s="156"/>
      <c r="IC58" s="156"/>
      <c r="ID58" s="156"/>
    </row>
    <row r="59" spans="1:238">
      <c r="A59" s="188"/>
      <c r="B59" s="156"/>
      <c r="C59" s="156"/>
      <c r="D59" s="188"/>
      <c r="E59" s="190"/>
      <c r="F59" s="191"/>
      <c r="G59" s="193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56"/>
      <c r="CR59" s="156"/>
      <c r="CS59" s="156"/>
      <c r="CT59" s="156"/>
      <c r="CU59" s="156"/>
      <c r="CV59" s="156"/>
      <c r="CW59" s="156"/>
      <c r="CX59" s="156"/>
      <c r="CY59" s="156"/>
      <c r="CZ59" s="156"/>
      <c r="DA59" s="156"/>
      <c r="DB59" s="156"/>
      <c r="DC59" s="156"/>
      <c r="DD59" s="156"/>
      <c r="DE59" s="156"/>
      <c r="DF59" s="156"/>
      <c r="DG59" s="156"/>
      <c r="DH59" s="156"/>
      <c r="DI59" s="156"/>
      <c r="DJ59" s="156"/>
      <c r="DK59" s="156"/>
      <c r="DL59" s="156"/>
      <c r="DM59" s="156"/>
      <c r="DN59" s="156"/>
      <c r="DO59" s="156"/>
      <c r="DP59" s="156"/>
      <c r="DQ59" s="156"/>
      <c r="DR59" s="156"/>
      <c r="DS59" s="156"/>
      <c r="DT59" s="156"/>
      <c r="DU59" s="156"/>
      <c r="DV59" s="156"/>
      <c r="DW59" s="156"/>
      <c r="DX59" s="156"/>
      <c r="DY59" s="156"/>
      <c r="DZ59" s="156"/>
      <c r="EA59" s="156"/>
      <c r="EB59" s="156"/>
      <c r="EC59" s="156"/>
      <c r="ED59" s="156"/>
      <c r="EE59" s="156"/>
      <c r="EF59" s="156"/>
      <c r="EG59" s="156"/>
      <c r="EH59" s="156"/>
      <c r="EI59" s="156"/>
      <c r="EJ59" s="156"/>
      <c r="EK59" s="156"/>
      <c r="EL59" s="156"/>
      <c r="EM59" s="156"/>
      <c r="EN59" s="156"/>
      <c r="EO59" s="156"/>
      <c r="EP59" s="156"/>
      <c r="EQ59" s="156"/>
      <c r="ER59" s="156"/>
      <c r="ES59" s="156"/>
      <c r="ET59" s="156"/>
      <c r="EU59" s="156"/>
      <c r="EV59" s="156"/>
      <c r="EW59" s="156"/>
      <c r="EX59" s="156"/>
      <c r="EY59" s="156"/>
      <c r="EZ59" s="156"/>
      <c r="FA59" s="156"/>
      <c r="FB59" s="156"/>
      <c r="FC59" s="156"/>
      <c r="FD59" s="156"/>
      <c r="FE59" s="156"/>
      <c r="FF59" s="156"/>
      <c r="FG59" s="156"/>
      <c r="FH59" s="156"/>
      <c r="FI59" s="156"/>
      <c r="FJ59" s="156"/>
      <c r="FK59" s="156"/>
      <c r="FL59" s="156"/>
      <c r="FM59" s="156"/>
      <c r="FN59" s="156"/>
      <c r="FO59" s="156"/>
      <c r="FP59" s="156"/>
      <c r="FQ59" s="156"/>
      <c r="FR59" s="156"/>
      <c r="FS59" s="156"/>
      <c r="FT59" s="156"/>
      <c r="FU59" s="156"/>
      <c r="FV59" s="156"/>
      <c r="FW59" s="156"/>
      <c r="FX59" s="156"/>
      <c r="FY59" s="156"/>
      <c r="FZ59" s="156"/>
      <c r="GA59" s="156"/>
      <c r="GB59" s="156"/>
      <c r="GC59" s="156"/>
      <c r="GD59" s="156"/>
      <c r="GE59" s="156"/>
      <c r="GF59" s="156"/>
      <c r="GG59" s="156"/>
      <c r="GH59" s="156"/>
      <c r="GI59" s="156"/>
      <c r="GJ59" s="156"/>
      <c r="GK59" s="156"/>
      <c r="GL59" s="156"/>
      <c r="GM59" s="156"/>
      <c r="GN59" s="156"/>
      <c r="GO59" s="156"/>
      <c r="GP59" s="156"/>
      <c r="GQ59" s="156"/>
      <c r="GR59" s="156"/>
      <c r="GS59" s="156"/>
      <c r="GT59" s="156"/>
      <c r="GU59" s="156"/>
      <c r="GV59" s="156"/>
      <c r="GW59" s="156"/>
      <c r="GX59" s="156"/>
      <c r="GY59" s="156"/>
      <c r="GZ59" s="156"/>
      <c r="HA59" s="156"/>
      <c r="HB59" s="156"/>
      <c r="HC59" s="156"/>
      <c r="HD59" s="156"/>
      <c r="HE59" s="156"/>
      <c r="HF59" s="156"/>
      <c r="HG59" s="156"/>
      <c r="HH59" s="156"/>
      <c r="HI59" s="156"/>
      <c r="HJ59" s="156"/>
      <c r="HK59" s="156"/>
      <c r="HL59" s="156"/>
      <c r="HM59" s="156"/>
      <c r="HN59" s="156"/>
      <c r="HO59" s="156"/>
      <c r="HP59" s="156"/>
      <c r="HQ59" s="156"/>
      <c r="HR59" s="156"/>
      <c r="HS59" s="156"/>
      <c r="HT59" s="156"/>
      <c r="HU59" s="156"/>
      <c r="HV59" s="156"/>
      <c r="HW59" s="156"/>
      <c r="HX59" s="156"/>
      <c r="HY59" s="156"/>
      <c r="HZ59" s="156"/>
      <c r="IA59" s="156"/>
      <c r="IB59" s="156"/>
      <c r="IC59" s="156"/>
      <c r="ID59" s="156"/>
    </row>
    <row r="60" spans="1:238">
      <c r="A60" s="188"/>
      <c r="B60" s="156"/>
      <c r="C60" s="156"/>
      <c r="D60" s="188"/>
      <c r="E60" s="190"/>
      <c r="F60" s="191"/>
      <c r="G60" s="193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  <c r="CX60" s="156"/>
      <c r="CY60" s="156"/>
      <c r="CZ60" s="156"/>
      <c r="DA60" s="156"/>
      <c r="DB60" s="156"/>
      <c r="DC60" s="156"/>
      <c r="DD60" s="156"/>
      <c r="DE60" s="156"/>
      <c r="DF60" s="156"/>
      <c r="DG60" s="156"/>
      <c r="DH60" s="156"/>
      <c r="DI60" s="156"/>
      <c r="DJ60" s="156"/>
      <c r="DK60" s="156"/>
      <c r="DL60" s="156"/>
      <c r="DM60" s="156"/>
      <c r="DN60" s="156"/>
      <c r="DO60" s="156"/>
      <c r="DP60" s="156"/>
      <c r="DQ60" s="156"/>
      <c r="DR60" s="156"/>
      <c r="DS60" s="156"/>
      <c r="DT60" s="156"/>
      <c r="DU60" s="156"/>
      <c r="DV60" s="156"/>
      <c r="DW60" s="156"/>
      <c r="DX60" s="156"/>
      <c r="DY60" s="156"/>
      <c r="DZ60" s="156"/>
      <c r="EA60" s="156"/>
      <c r="EB60" s="156"/>
      <c r="EC60" s="156"/>
      <c r="ED60" s="156"/>
      <c r="EE60" s="156"/>
      <c r="EF60" s="156"/>
      <c r="EG60" s="156"/>
      <c r="EH60" s="156"/>
      <c r="EI60" s="156"/>
      <c r="EJ60" s="156"/>
      <c r="EK60" s="156"/>
      <c r="EL60" s="156"/>
      <c r="EM60" s="156"/>
      <c r="EN60" s="156"/>
      <c r="EO60" s="156"/>
      <c r="EP60" s="156"/>
      <c r="EQ60" s="156"/>
      <c r="ER60" s="156"/>
      <c r="ES60" s="156"/>
      <c r="ET60" s="156"/>
      <c r="EU60" s="156"/>
      <c r="EV60" s="156"/>
      <c r="EW60" s="156"/>
      <c r="EX60" s="156"/>
      <c r="EY60" s="156"/>
      <c r="EZ60" s="156"/>
      <c r="FA60" s="156"/>
      <c r="FB60" s="156"/>
      <c r="FC60" s="156"/>
      <c r="FD60" s="156"/>
      <c r="FE60" s="156"/>
      <c r="FF60" s="156"/>
      <c r="FG60" s="156"/>
      <c r="FH60" s="156"/>
      <c r="FI60" s="156"/>
      <c r="FJ60" s="156"/>
      <c r="FK60" s="156"/>
      <c r="FL60" s="156"/>
      <c r="FM60" s="156"/>
      <c r="FN60" s="156"/>
      <c r="FO60" s="156"/>
      <c r="FP60" s="156"/>
      <c r="FQ60" s="156"/>
      <c r="FR60" s="156"/>
      <c r="FS60" s="156"/>
      <c r="FT60" s="156"/>
      <c r="FU60" s="156"/>
      <c r="FV60" s="156"/>
      <c r="FW60" s="156"/>
      <c r="FX60" s="156"/>
      <c r="FY60" s="156"/>
      <c r="FZ60" s="156"/>
      <c r="GA60" s="156"/>
      <c r="GB60" s="156"/>
      <c r="GC60" s="156"/>
      <c r="GD60" s="156"/>
      <c r="GE60" s="156"/>
      <c r="GF60" s="156"/>
      <c r="GG60" s="156"/>
      <c r="GH60" s="156"/>
      <c r="GI60" s="156"/>
      <c r="GJ60" s="156"/>
      <c r="GK60" s="156"/>
      <c r="GL60" s="156"/>
      <c r="GM60" s="156"/>
      <c r="GN60" s="156"/>
      <c r="GO60" s="156"/>
      <c r="GP60" s="156"/>
      <c r="GQ60" s="156"/>
      <c r="GR60" s="156"/>
      <c r="GS60" s="156"/>
      <c r="GT60" s="156"/>
      <c r="GU60" s="156"/>
      <c r="GV60" s="156"/>
      <c r="GW60" s="156"/>
      <c r="GX60" s="156"/>
      <c r="GY60" s="156"/>
      <c r="GZ60" s="156"/>
      <c r="HA60" s="156"/>
      <c r="HB60" s="156"/>
      <c r="HC60" s="156"/>
      <c r="HD60" s="156"/>
      <c r="HE60" s="156"/>
      <c r="HF60" s="156"/>
      <c r="HG60" s="156"/>
      <c r="HH60" s="156"/>
      <c r="HI60" s="156"/>
      <c r="HJ60" s="156"/>
      <c r="HK60" s="156"/>
      <c r="HL60" s="156"/>
      <c r="HM60" s="156"/>
      <c r="HN60" s="156"/>
      <c r="HO60" s="156"/>
      <c r="HP60" s="156"/>
      <c r="HQ60" s="156"/>
      <c r="HR60" s="156"/>
      <c r="HS60" s="156"/>
      <c r="HT60" s="156"/>
      <c r="HU60" s="156"/>
      <c r="HV60" s="156"/>
      <c r="HW60" s="156"/>
      <c r="HX60" s="156"/>
      <c r="HY60" s="156"/>
      <c r="HZ60" s="156"/>
      <c r="IA60" s="156"/>
      <c r="IB60" s="156"/>
      <c r="IC60" s="156"/>
      <c r="ID60" s="156"/>
    </row>
    <row r="61" spans="1:238">
      <c r="A61" s="188"/>
      <c r="B61" s="156"/>
      <c r="C61" s="156"/>
      <c r="D61" s="188"/>
      <c r="E61" s="190"/>
      <c r="F61" s="191"/>
      <c r="G61" s="193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156"/>
      <c r="DQ61" s="156"/>
      <c r="DR61" s="156"/>
      <c r="DS61" s="156"/>
      <c r="DT61" s="156"/>
      <c r="DU61" s="156"/>
      <c r="DV61" s="156"/>
      <c r="DW61" s="156"/>
      <c r="DX61" s="156"/>
      <c r="DY61" s="156"/>
      <c r="DZ61" s="156"/>
      <c r="EA61" s="156"/>
      <c r="EB61" s="156"/>
      <c r="EC61" s="156"/>
      <c r="ED61" s="156"/>
      <c r="EE61" s="156"/>
      <c r="EF61" s="156"/>
      <c r="EG61" s="156"/>
      <c r="EH61" s="156"/>
      <c r="EI61" s="156"/>
      <c r="EJ61" s="156"/>
      <c r="EK61" s="156"/>
      <c r="EL61" s="156"/>
      <c r="EM61" s="156"/>
      <c r="EN61" s="156"/>
      <c r="EO61" s="156"/>
      <c r="EP61" s="156"/>
      <c r="EQ61" s="156"/>
      <c r="ER61" s="156"/>
      <c r="ES61" s="156"/>
      <c r="ET61" s="156"/>
      <c r="EU61" s="156"/>
      <c r="EV61" s="156"/>
      <c r="EW61" s="156"/>
      <c r="EX61" s="156"/>
      <c r="EY61" s="156"/>
      <c r="EZ61" s="156"/>
      <c r="FA61" s="156"/>
      <c r="FB61" s="156"/>
      <c r="FC61" s="156"/>
      <c r="FD61" s="156"/>
      <c r="FE61" s="156"/>
      <c r="FF61" s="156"/>
      <c r="FG61" s="156"/>
      <c r="FH61" s="156"/>
      <c r="FI61" s="156"/>
      <c r="FJ61" s="156"/>
      <c r="FK61" s="156"/>
      <c r="FL61" s="156"/>
      <c r="FM61" s="156"/>
      <c r="FN61" s="156"/>
      <c r="FO61" s="156"/>
      <c r="FP61" s="156"/>
      <c r="FQ61" s="156"/>
      <c r="FR61" s="156"/>
      <c r="FS61" s="156"/>
      <c r="FT61" s="156"/>
      <c r="FU61" s="156"/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  <c r="HE61" s="156"/>
      <c r="HF61" s="156"/>
      <c r="HG61" s="156"/>
      <c r="HH61" s="156"/>
      <c r="HI61" s="156"/>
      <c r="HJ61" s="156"/>
      <c r="HK61" s="156"/>
      <c r="HL61" s="156"/>
      <c r="HM61" s="156"/>
      <c r="HN61" s="156"/>
      <c r="HO61" s="156"/>
      <c r="HP61" s="156"/>
      <c r="HQ61" s="156"/>
      <c r="HR61" s="156"/>
      <c r="HS61" s="156"/>
      <c r="HT61" s="156"/>
      <c r="HU61" s="156"/>
      <c r="HV61" s="156"/>
      <c r="HW61" s="156"/>
      <c r="HX61" s="156"/>
      <c r="HY61" s="156"/>
      <c r="HZ61" s="156"/>
      <c r="IA61" s="156"/>
      <c r="IB61" s="156"/>
      <c r="IC61" s="156"/>
      <c r="ID61" s="156"/>
    </row>
    <row r="62" spans="1:238">
      <c r="A62" s="188"/>
      <c r="B62" s="156"/>
      <c r="C62" s="156"/>
      <c r="D62" s="188"/>
      <c r="E62" s="190"/>
      <c r="F62" s="191"/>
      <c r="G62" s="193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/>
      <c r="CU62" s="156"/>
      <c r="CV62" s="156"/>
      <c r="CW62" s="156"/>
      <c r="CX62" s="156"/>
      <c r="CY62" s="156"/>
      <c r="CZ62" s="156"/>
      <c r="DA62" s="156"/>
      <c r="DB62" s="156"/>
      <c r="DC62" s="156"/>
      <c r="DD62" s="156"/>
      <c r="DE62" s="156"/>
      <c r="DF62" s="156"/>
      <c r="DG62" s="156"/>
      <c r="DH62" s="156"/>
      <c r="DI62" s="156"/>
      <c r="DJ62" s="156"/>
      <c r="DK62" s="156"/>
      <c r="DL62" s="156"/>
      <c r="DM62" s="156"/>
      <c r="DN62" s="156"/>
      <c r="DO62" s="156"/>
      <c r="DP62" s="156"/>
      <c r="DQ62" s="156"/>
      <c r="DR62" s="156"/>
      <c r="DS62" s="156"/>
      <c r="DT62" s="156"/>
      <c r="DU62" s="156"/>
      <c r="DV62" s="156"/>
      <c r="DW62" s="156"/>
      <c r="DX62" s="156"/>
      <c r="DY62" s="156"/>
      <c r="DZ62" s="156"/>
      <c r="EA62" s="156"/>
      <c r="EB62" s="156"/>
      <c r="EC62" s="156"/>
      <c r="ED62" s="156"/>
      <c r="EE62" s="156"/>
      <c r="EF62" s="156"/>
      <c r="EG62" s="156"/>
      <c r="EH62" s="156"/>
      <c r="EI62" s="156"/>
      <c r="EJ62" s="156"/>
      <c r="EK62" s="156"/>
      <c r="EL62" s="156"/>
      <c r="EM62" s="156"/>
      <c r="EN62" s="156"/>
      <c r="EO62" s="156"/>
      <c r="EP62" s="156"/>
      <c r="EQ62" s="156"/>
      <c r="ER62" s="156"/>
      <c r="ES62" s="156"/>
      <c r="ET62" s="156"/>
      <c r="EU62" s="156"/>
      <c r="EV62" s="156"/>
      <c r="EW62" s="156"/>
      <c r="EX62" s="156"/>
      <c r="EY62" s="156"/>
      <c r="EZ62" s="156"/>
      <c r="FA62" s="156"/>
      <c r="FB62" s="156"/>
      <c r="FC62" s="156"/>
      <c r="FD62" s="156"/>
      <c r="FE62" s="156"/>
      <c r="FF62" s="156"/>
      <c r="FG62" s="156"/>
      <c r="FH62" s="156"/>
      <c r="FI62" s="156"/>
      <c r="FJ62" s="156"/>
      <c r="FK62" s="156"/>
      <c r="FL62" s="156"/>
      <c r="FM62" s="156"/>
      <c r="FN62" s="156"/>
      <c r="FO62" s="156"/>
      <c r="FP62" s="156"/>
      <c r="FQ62" s="156"/>
      <c r="FR62" s="156"/>
      <c r="FS62" s="156"/>
      <c r="FT62" s="156"/>
      <c r="FU62" s="156"/>
      <c r="FV62" s="156"/>
      <c r="FW62" s="156"/>
      <c r="FX62" s="156"/>
      <c r="FY62" s="156"/>
      <c r="FZ62" s="156"/>
      <c r="GA62" s="156"/>
      <c r="GB62" s="156"/>
      <c r="GC62" s="156"/>
      <c r="GD62" s="156"/>
      <c r="GE62" s="156"/>
      <c r="GF62" s="156"/>
      <c r="GG62" s="156"/>
      <c r="GH62" s="156"/>
      <c r="GI62" s="156"/>
      <c r="GJ62" s="156"/>
      <c r="GK62" s="156"/>
      <c r="GL62" s="156"/>
      <c r="GM62" s="156"/>
      <c r="GN62" s="156"/>
      <c r="GO62" s="156"/>
      <c r="GP62" s="156"/>
      <c r="GQ62" s="156"/>
      <c r="GR62" s="156"/>
      <c r="GS62" s="156"/>
      <c r="GT62" s="156"/>
      <c r="GU62" s="156"/>
      <c r="GV62" s="156"/>
      <c r="GW62" s="156"/>
      <c r="GX62" s="156"/>
      <c r="GY62" s="156"/>
      <c r="GZ62" s="156"/>
      <c r="HA62" s="156"/>
      <c r="HB62" s="156"/>
      <c r="HC62" s="156"/>
      <c r="HD62" s="156"/>
      <c r="HE62" s="156"/>
      <c r="HF62" s="156"/>
      <c r="HG62" s="156"/>
      <c r="HH62" s="156"/>
      <c r="HI62" s="156"/>
      <c r="HJ62" s="156"/>
      <c r="HK62" s="156"/>
      <c r="HL62" s="156"/>
      <c r="HM62" s="156"/>
      <c r="HN62" s="156"/>
      <c r="HO62" s="156"/>
      <c r="HP62" s="156"/>
      <c r="HQ62" s="156"/>
      <c r="HR62" s="156"/>
      <c r="HS62" s="156"/>
      <c r="HT62" s="156"/>
      <c r="HU62" s="156"/>
      <c r="HV62" s="156"/>
      <c r="HW62" s="156"/>
      <c r="HX62" s="156"/>
      <c r="HY62" s="156"/>
      <c r="HZ62" s="156"/>
      <c r="IA62" s="156"/>
      <c r="IB62" s="156"/>
      <c r="IC62" s="156"/>
      <c r="ID62" s="156"/>
    </row>
    <row r="63" spans="1:238">
      <c r="A63" s="188"/>
      <c r="B63" s="156"/>
      <c r="C63" s="156"/>
      <c r="D63" s="188"/>
      <c r="E63" s="190"/>
      <c r="F63" s="191"/>
      <c r="G63" s="193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  <c r="CX63" s="156"/>
      <c r="CY63" s="156"/>
      <c r="CZ63" s="156"/>
      <c r="DA63" s="156"/>
      <c r="DB63" s="156"/>
      <c r="DC63" s="156"/>
      <c r="DD63" s="156"/>
      <c r="DE63" s="156"/>
      <c r="DF63" s="156"/>
      <c r="DG63" s="156"/>
      <c r="DH63" s="156"/>
      <c r="DI63" s="156"/>
      <c r="DJ63" s="156"/>
      <c r="DK63" s="156"/>
      <c r="DL63" s="156"/>
      <c r="DM63" s="156"/>
      <c r="DN63" s="156"/>
      <c r="DO63" s="156"/>
      <c r="DP63" s="156"/>
      <c r="DQ63" s="156"/>
      <c r="DR63" s="156"/>
      <c r="DS63" s="156"/>
      <c r="DT63" s="156"/>
      <c r="DU63" s="156"/>
      <c r="DV63" s="156"/>
      <c r="DW63" s="156"/>
      <c r="DX63" s="156"/>
      <c r="DY63" s="156"/>
      <c r="DZ63" s="156"/>
      <c r="EA63" s="156"/>
      <c r="EB63" s="156"/>
      <c r="EC63" s="156"/>
      <c r="ED63" s="156"/>
      <c r="EE63" s="156"/>
      <c r="EF63" s="156"/>
      <c r="EG63" s="156"/>
      <c r="EH63" s="156"/>
      <c r="EI63" s="156"/>
      <c r="EJ63" s="156"/>
      <c r="EK63" s="156"/>
      <c r="EL63" s="156"/>
      <c r="EM63" s="156"/>
      <c r="EN63" s="156"/>
      <c r="EO63" s="156"/>
      <c r="EP63" s="156"/>
      <c r="EQ63" s="156"/>
      <c r="ER63" s="156"/>
      <c r="ES63" s="156"/>
      <c r="ET63" s="156"/>
      <c r="EU63" s="156"/>
      <c r="EV63" s="156"/>
      <c r="EW63" s="156"/>
      <c r="EX63" s="156"/>
      <c r="EY63" s="156"/>
      <c r="EZ63" s="156"/>
      <c r="FA63" s="156"/>
      <c r="FB63" s="156"/>
      <c r="FC63" s="156"/>
      <c r="FD63" s="156"/>
      <c r="FE63" s="156"/>
      <c r="FF63" s="156"/>
      <c r="FG63" s="156"/>
      <c r="FH63" s="156"/>
      <c r="FI63" s="156"/>
      <c r="FJ63" s="156"/>
      <c r="FK63" s="156"/>
      <c r="FL63" s="156"/>
      <c r="FM63" s="156"/>
      <c r="FN63" s="156"/>
      <c r="FO63" s="156"/>
      <c r="FP63" s="156"/>
      <c r="FQ63" s="156"/>
      <c r="FR63" s="156"/>
      <c r="FS63" s="156"/>
      <c r="FT63" s="156"/>
      <c r="FU63" s="156"/>
      <c r="FV63" s="156"/>
      <c r="FW63" s="156"/>
      <c r="FX63" s="156"/>
      <c r="FY63" s="156"/>
      <c r="FZ63" s="156"/>
      <c r="GA63" s="156"/>
      <c r="GB63" s="156"/>
      <c r="GC63" s="156"/>
      <c r="GD63" s="156"/>
      <c r="GE63" s="156"/>
      <c r="GF63" s="156"/>
      <c r="GG63" s="156"/>
      <c r="GH63" s="156"/>
      <c r="GI63" s="156"/>
      <c r="GJ63" s="156"/>
      <c r="GK63" s="156"/>
      <c r="GL63" s="156"/>
      <c r="GM63" s="156"/>
      <c r="GN63" s="156"/>
      <c r="GO63" s="156"/>
      <c r="GP63" s="156"/>
      <c r="GQ63" s="156"/>
      <c r="GR63" s="156"/>
      <c r="GS63" s="156"/>
      <c r="GT63" s="156"/>
      <c r="GU63" s="156"/>
      <c r="GV63" s="156"/>
      <c r="GW63" s="156"/>
      <c r="GX63" s="156"/>
      <c r="GY63" s="156"/>
      <c r="GZ63" s="156"/>
      <c r="HA63" s="156"/>
      <c r="HB63" s="156"/>
      <c r="HC63" s="156"/>
      <c r="HD63" s="156"/>
      <c r="HE63" s="156"/>
      <c r="HF63" s="156"/>
      <c r="HG63" s="156"/>
      <c r="HH63" s="156"/>
      <c r="HI63" s="156"/>
      <c r="HJ63" s="156"/>
      <c r="HK63" s="156"/>
      <c r="HL63" s="156"/>
      <c r="HM63" s="156"/>
      <c r="HN63" s="156"/>
      <c r="HO63" s="156"/>
      <c r="HP63" s="156"/>
      <c r="HQ63" s="156"/>
      <c r="HR63" s="156"/>
      <c r="HS63" s="156"/>
      <c r="HT63" s="156"/>
      <c r="HU63" s="156"/>
      <c r="HV63" s="156"/>
      <c r="HW63" s="156"/>
      <c r="HX63" s="156"/>
      <c r="HY63" s="156"/>
      <c r="HZ63" s="156"/>
      <c r="IA63" s="156"/>
      <c r="IB63" s="156"/>
      <c r="IC63" s="156"/>
      <c r="ID63" s="156"/>
    </row>
    <row r="64" spans="1:238">
      <c r="A64" s="188"/>
      <c r="B64" s="156"/>
      <c r="C64" s="156"/>
      <c r="D64" s="188"/>
      <c r="E64" s="190"/>
      <c r="F64" s="191"/>
      <c r="G64" s="193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156"/>
      <c r="DQ64" s="156"/>
      <c r="DR64" s="156"/>
      <c r="DS64" s="156"/>
      <c r="DT64" s="156"/>
      <c r="DU64" s="156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6"/>
      <c r="EG64" s="156"/>
      <c r="EH64" s="156"/>
      <c r="EI64" s="156"/>
      <c r="EJ64" s="156"/>
      <c r="EK64" s="156"/>
      <c r="EL64" s="156"/>
      <c r="EM64" s="156"/>
      <c r="EN64" s="156"/>
      <c r="EO64" s="156"/>
      <c r="EP64" s="156"/>
      <c r="EQ64" s="156"/>
      <c r="ER64" s="156"/>
      <c r="ES64" s="156"/>
      <c r="ET64" s="156"/>
      <c r="EU64" s="156"/>
      <c r="EV64" s="156"/>
      <c r="EW64" s="156"/>
      <c r="EX64" s="156"/>
      <c r="EY64" s="156"/>
      <c r="EZ64" s="156"/>
      <c r="FA64" s="156"/>
      <c r="FB64" s="156"/>
      <c r="FC64" s="156"/>
      <c r="FD64" s="156"/>
      <c r="FE64" s="156"/>
      <c r="FF64" s="156"/>
      <c r="FG64" s="156"/>
      <c r="FH64" s="156"/>
      <c r="FI64" s="156"/>
      <c r="FJ64" s="156"/>
      <c r="FK64" s="156"/>
      <c r="FL64" s="156"/>
      <c r="FM64" s="156"/>
      <c r="FN64" s="156"/>
      <c r="FO64" s="156"/>
      <c r="FP64" s="156"/>
      <c r="FQ64" s="156"/>
      <c r="FR64" s="156"/>
      <c r="FS64" s="156"/>
      <c r="FT64" s="156"/>
      <c r="FU64" s="156"/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156"/>
      <c r="GV64" s="156"/>
      <c r="GW64" s="156"/>
      <c r="GX64" s="156"/>
      <c r="GY64" s="156"/>
      <c r="GZ64" s="156"/>
      <c r="HA64" s="156"/>
      <c r="HB64" s="156"/>
      <c r="HC64" s="156"/>
      <c r="HD64" s="156"/>
      <c r="HE64" s="156"/>
      <c r="HF64" s="156"/>
      <c r="HG64" s="156"/>
      <c r="HH64" s="156"/>
      <c r="HI64" s="156"/>
      <c r="HJ64" s="156"/>
      <c r="HK64" s="156"/>
      <c r="HL64" s="156"/>
      <c r="HM64" s="156"/>
      <c r="HN64" s="156"/>
      <c r="HO64" s="156"/>
      <c r="HP64" s="156"/>
      <c r="HQ64" s="156"/>
      <c r="HR64" s="156"/>
      <c r="HS64" s="156"/>
      <c r="HT64" s="156"/>
      <c r="HU64" s="156"/>
      <c r="HV64" s="156"/>
      <c r="HW64" s="156"/>
      <c r="HX64" s="156"/>
      <c r="HY64" s="156"/>
      <c r="HZ64" s="156"/>
      <c r="IA64" s="156"/>
      <c r="IB64" s="156"/>
      <c r="IC64" s="156"/>
      <c r="ID64" s="156"/>
    </row>
    <row r="65" spans="1:238">
      <c r="A65" s="188"/>
      <c r="B65" s="156"/>
      <c r="C65" s="156"/>
      <c r="D65" s="188"/>
      <c r="E65" s="190"/>
      <c r="F65" s="191"/>
      <c r="G65" s="193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6"/>
      <c r="DT65" s="156"/>
      <c r="DU65" s="156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6"/>
      <c r="EG65" s="156"/>
      <c r="EH65" s="156"/>
      <c r="EI65" s="156"/>
      <c r="EJ65" s="156"/>
      <c r="EK65" s="156"/>
      <c r="EL65" s="156"/>
      <c r="EM65" s="156"/>
      <c r="EN65" s="156"/>
      <c r="EO65" s="156"/>
      <c r="EP65" s="156"/>
      <c r="EQ65" s="156"/>
      <c r="ER65" s="156"/>
      <c r="ES65" s="156"/>
      <c r="ET65" s="156"/>
      <c r="EU65" s="156"/>
      <c r="EV65" s="156"/>
      <c r="EW65" s="156"/>
      <c r="EX65" s="156"/>
      <c r="EY65" s="156"/>
      <c r="EZ65" s="156"/>
      <c r="FA65" s="156"/>
      <c r="FB65" s="156"/>
      <c r="FC65" s="156"/>
      <c r="FD65" s="156"/>
      <c r="FE65" s="156"/>
      <c r="FF65" s="156"/>
      <c r="FG65" s="156"/>
      <c r="FH65" s="156"/>
      <c r="FI65" s="156"/>
      <c r="FJ65" s="156"/>
      <c r="FK65" s="156"/>
      <c r="FL65" s="156"/>
      <c r="FM65" s="156"/>
      <c r="FN65" s="156"/>
      <c r="FO65" s="156"/>
      <c r="FP65" s="156"/>
      <c r="FQ65" s="156"/>
      <c r="FR65" s="156"/>
      <c r="FS65" s="156"/>
      <c r="FT65" s="156"/>
      <c r="FU65" s="156"/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  <c r="HH65" s="156"/>
      <c r="HI65" s="156"/>
      <c r="HJ65" s="156"/>
      <c r="HK65" s="156"/>
      <c r="HL65" s="156"/>
      <c r="HM65" s="156"/>
      <c r="HN65" s="156"/>
      <c r="HO65" s="156"/>
      <c r="HP65" s="156"/>
      <c r="HQ65" s="156"/>
      <c r="HR65" s="156"/>
      <c r="HS65" s="156"/>
      <c r="HT65" s="156"/>
      <c r="HU65" s="156"/>
      <c r="HV65" s="156"/>
      <c r="HW65" s="156"/>
      <c r="HX65" s="156"/>
      <c r="HY65" s="156"/>
      <c r="HZ65" s="156"/>
      <c r="IA65" s="156"/>
      <c r="IB65" s="156"/>
      <c r="IC65" s="156"/>
      <c r="ID65" s="156"/>
    </row>
    <row r="66" spans="1:238">
      <c r="A66" s="188"/>
      <c r="B66" s="156"/>
      <c r="C66" s="156"/>
      <c r="D66" s="188"/>
      <c r="E66" s="190"/>
      <c r="F66" s="191"/>
      <c r="G66" s="193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</row>
    <row r="67" spans="1:238">
      <c r="A67" s="188"/>
      <c r="B67" s="156"/>
      <c r="C67" s="156"/>
      <c r="D67" s="188"/>
      <c r="E67" s="190"/>
      <c r="F67" s="191"/>
      <c r="G67" s="193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156"/>
      <c r="DQ67" s="156"/>
      <c r="DR67" s="156"/>
      <c r="DS67" s="156"/>
      <c r="DT67" s="156"/>
      <c r="DU67" s="156"/>
      <c r="DV67" s="156"/>
      <c r="DW67" s="156"/>
      <c r="DX67" s="156"/>
      <c r="DY67" s="156"/>
      <c r="DZ67" s="156"/>
      <c r="EA67" s="156"/>
      <c r="EB67" s="156"/>
      <c r="EC67" s="156"/>
      <c r="ED67" s="156"/>
      <c r="EE67" s="156"/>
      <c r="EF67" s="156"/>
      <c r="EG67" s="156"/>
      <c r="EH67" s="156"/>
      <c r="EI67" s="156"/>
      <c r="EJ67" s="156"/>
      <c r="EK67" s="156"/>
      <c r="EL67" s="156"/>
      <c r="EM67" s="156"/>
      <c r="EN67" s="156"/>
      <c r="EO67" s="156"/>
      <c r="EP67" s="156"/>
      <c r="EQ67" s="156"/>
      <c r="ER67" s="156"/>
      <c r="ES67" s="156"/>
      <c r="ET67" s="156"/>
      <c r="EU67" s="156"/>
      <c r="EV67" s="156"/>
      <c r="EW67" s="156"/>
      <c r="EX67" s="156"/>
      <c r="EY67" s="156"/>
      <c r="EZ67" s="156"/>
      <c r="FA67" s="156"/>
      <c r="FB67" s="156"/>
      <c r="FC67" s="156"/>
      <c r="FD67" s="156"/>
      <c r="FE67" s="156"/>
      <c r="FF67" s="156"/>
      <c r="FG67" s="156"/>
      <c r="FH67" s="156"/>
      <c r="FI67" s="156"/>
      <c r="FJ67" s="156"/>
      <c r="FK67" s="156"/>
      <c r="FL67" s="156"/>
      <c r="FM67" s="156"/>
      <c r="FN67" s="156"/>
      <c r="FO67" s="156"/>
      <c r="FP67" s="156"/>
      <c r="FQ67" s="156"/>
      <c r="FR67" s="156"/>
      <c r="FS67" s="156"/>
      <c r="FT67" s="156"/>
      <c r="FU67" s="156"/>
      <c r="FV67" s="156"/>
      <c r="FW67" s="156"/>
      <c r="FX67" s="156"/>
      <c r="FY67" s="156"/>
      <c r="FZ67" s="156"/>
      <c r="GA67" s="156"/>
      <c r="GB67" s="156"/>
      <c r="GC67" s="156"/>
      <c r="GD67" s="156"/>
      <c r="GE67" s="156"/>
      <c r="GF67" s="156"/>
      <c r="GG67" s="156"/>
      <c r="GH67" s="156"/>
      <c r="GI67" s="156"/>
      <c r="GJ67" s="156"/>
      <c r="GK67" s="156"/>
      <c r="GL67" s="156"/>
      <c r="GM67" s="156"/>
      <c r="GN67" s="156"/>
      <c r="GO67" s="156"/>
      <c r="GP67" s="156"/>
      <c r="GQ67" s="156"/>
      <c r="GR67" s="156"/>
      <c r="GS67" s="156"/>
      <c r="GT67" s="156"/>
      <c r="GU67" s="156"/>
      <c r="GV67" s="156"/>
      <c r="GW67" s="156"/>
      <c r="GX67" s="156"/>
      <c r="GY67" s="156"/>
      <c r="GZ67" s="156"/>
      <c r="HA67" s="156"/>
      <c r="HB67" s="156"/>
      <c r="HC67" s="156"/>
      <c r="HD67" s="156"/>
      <c r="HE67" s="156"/>
      <c r="HF67" s="156"/>
      <c r="HG67" s="156"/>
      <c r="HH67" s="156"/>
      <c r="HI67" s="156"/>
      <c r="HJ67" s="156"/>
      <c r="HK67" s="156"/>
      <c r="HL67" s="156"/>
      <c r="HM67" s="156"/>
      <c r="HN67" s="156"/>
      <c r="HO67" s="156"/>
      <c r="HP67" s="156"/>
      <c r="HQ67" s="156"/>
      <c r="HR67" s="156"/>
      <c r="HS67" s="156"/>
      <c r="HT67" s="156"/>
      <c r="HU67" s="156"/>
      <c r="HV67" s="156"/>
      <c r="HW67" s="156"/>
      <c r="HX67" s="156"/>
      <c r="HY67" s="156"/>
      <c r="HZ67" s="156"/>
      <c r="IA67" s="156"/>
      <c r="IB67" s="156"/>
      <c r="IC67" s="156"/>
      <c r="ID67" s="156"/>
    </row>
    <row r="68" spans="1:238">
      <c r="A68" s="188"/>
      <c r="B68" s="156"/>
      <c r="C68" s="156"/>
      <c r="D68" s="188"/>
      <c r="E68" s="190"/>
      <c r="F68" s="191"/>
      <c r="G68" s="193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  <c r="EH68" s="156"/>
      <c r="EI68" s="156"/>
      <c r="EJ68" s="156"/>
      <c r="EK68" s="156"/>
      <c r="EL68" s="156"/>
      <c r="EM68" s="156"/>
      <c r="EN68" s="156"/>
      <c r="EO68" s="156"/>
      <c r="EP68" s="156"/>
      <c r="EQ68" s="156"/>
      <c r="ER68" s="156"/>
      <c r="ES68" s="156"/>
      <c r="ET68" s="156"/>
      <c r="EU68" s="156"/>
      <c r="EV68" s="156"/>
      <c r="EW68" s="156"/>
      <c r="EX68" s="156"/>
      <c r="EY68" s="156"/>
      <c r="EZ68" s="156"/>
      <c r="FA68" s="156"/>
      <c r="FB68" s="156"/>
      <c r="FC68" s="156"/>
      <c r="FD68" s="156"/>
      <c r="FE68" s="156"/>
      <c r="FF68" s="156"/>
      <c r="FG68" s="156"/>
      <c r="FH68" s="156"/>
      <c r="FI68" s="156"/>
      <c r="FJ68" s="156"/>
      <c r="FK68" s="156"/>
      <c r="FL68" s="156"/>
      <c r="FM68" s="156"/>
      <c r="FN68" s="156"/>
      <c r="FO68" s="156"/>
      <c r="FP68" s="156"/>
      <c r="FQ68" s="156"/>
      <c r="FR68" s="156"/>
      <c r="FS68" s="156"/>
      <c r="FT68" s="156"/>
      <c r="FU68" s="156"/>
      <c r="FV68" s="156"/>
      <c r="FW68" s="156"/>
      <c r="FX68" s="156"/>
      <c r="FY68" s="156"/>
      <c r="FZ68" s="156"/>
      <c r="GA68" s="156"/>
      <c r="GB68" s="156"/>
      <c r="GC68" s="156"/>
      <c r="GD68" s="156"/>
      <c r="GE68" s="156"/>
      <c r="GF68" s="156"/>
      <c r="GG68" s="156"/>
      <c r="GH68" s="156"/>
      <c r="GI68" s="156"/>
      <c r="GJ68" s="156"/>
      <c r="GK68" s="156"/>
      <c r="GL68" s="156"/>
      <c r="GM68" s="156"/>
      <c r="GN68" s="156"/>
      <c r="GO68" s="156"/>
      <c r="GP68" s="156"/>
      <c r="GQ68" s="156"/>
      <c r="GR68" s="156"/>
      <c r="GS68" s="156"/>
      <c r="GT68" s="156"/>
      <c r="GU68" s="156"/>
      <c r="GV68" s="156"/>
      <c r="GW68" s="156"/>
      <c r="GX68" s="156"/>
      <c r="GY68" s="156"/>
      <c r="GZ68" s="156"/>
      <c r="HA68" s="156"/>
      <c r="HB68" s="156"/>
      <c r="HC68" s="156"/>
      <c r="HD68" s="156"/>
      <c r="HE68" s="156"/>
      <c r="HF68" s="156"/>
      <c r="HG68" s="156"/>
      <c r="HH68" s="156"/>
      <c r="HI68" s="156"/>
      <c r="HJ68" s="156"/>
      <c r="HK68" s="156"/>
      <c r="HL68" s="156"/>
      <c r="HM68" s="156"/>
      <c r="HN68" s="156"/>
      <c r="HO68" s="156"/>
      <c r="HP68" s="156"/>
      <c r="HQ68" s="156"/>
      <c r="HR68" s="156"/>
      <c r="HS68" s="156"/>
      <c r="HT68" s="156"/>
      <c r="HU68" s="156"/>
      <c r="HV68" s="156"/>
      <c r="HW68" s="156"/>
      <c r="HX68" s="156"/>
      <c r="HY68" s="156"/>
      <c r="HZ68" s="156"/>
      <c r="IA68" s="156"/>
      <c r="IB68" s="156"/>
      <c r="IC68" s="156"/>
      <c r="ID68" s="156"/>
    </row>
    <row r="69" spans="1:238">
      <c r="A69" s="188"/>
      <c r="B69" s="156"/>
      <c r="C69" s="156"/>
      <c r="D69" s="188"/>
      <c r="E69" s="190"/>
      <c r="F69" s="191"/>
      <c r="G69" s="193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6"/>
      <c r="DT69" s="156"/>
      <c r="DU69" s="156"/>
      <c r="DV69" s="156"/>
      <c r="DW69" s="156"/>
      <c r="DX69" s="156"/>
      <c r="DY69" s="156"/>
      <c r="DZ69" s="156"/>
      <c r="EA69" s="156"/>
      <c r="EB69" s="156"/>
      <c r="EC69" s="156"/>
      <c r="ED69" s="156"/>
      <c r="EE69" s="156"/>
      <c r="EF69" s="156"/>
      <c r="EG69" s="156"/>
      <c r="EH69" s="156"/>
      <c r="EI69" s="156"/>
      <c r="EJ69" s="156"/>
      <c r="EK69" s="156"/>
      <c r="EL69" s="156"/>
      <c r="EM69" s="156"/>
      <c r="EN69" s="156"/>
      <c r="EO69" s="156"/>
      <c r="EP69" s="156"/>
      <c r="EQ69" s="156"/>
      <c r="ER69" s="156"/>
      <c r="ES69" s="156"/>
      <c r="ET69" s="156"/>
      <c r="EU69" s="156"/>
      <c r="EV69" s="156"/>
      <c r="EW69" s="156"/>
      <c r="EX69" s="156"/>
      <c r="EY69" s="156"/>
      <c r="EZ69" s="156"/>
      <c r="FA69" s="156"/>
      <c r="FB69" s="156"/>
      <c r="FC69" s="156"/>
      <c r="FD69" s="156"/>
      <c r="FE69" s="156"/>
      <c r="FF69" s="156"/>
      <c r="FG69" s="156"/>
      <c r="FH69" s="156"/>
      <c r="FI69" s="156"/>
      <c r="FJ69" s="156"/>
      <c r="FK69" s="156"/>
      <c r="FL69" s="156"/>
      <c r="FM69" s="156"/>
      <c r="FN69" s="156"/>
      <c r="FO69" s="156"/>
      <c r="FP69" s="156"/>
      <c r="FQ69" s="156"/>
      <c r="FR69" s="156"/>
      <c r="FS69" s="156"/>
      <c r="FT69" s="156"/>
      <c r="FU69" s="156"/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/>
      <c r="GJ69" s="156"/>
      <c r="GK69" s="156"/>
      <c r="GL69" s="156"/>
      <c r="GM69" s="156"/>
      <c r="GN69" s="156"/>
      <c r="GO69" s="156"/>
      <c r="GP69" s="156"/>
      <c r="GQ69" s="156"/>
      <c r="GR69" s="156"/>
      <c r="GS69" s="156"/>
      <c r="GT69" s="156"/>
      <c r="GU69" s="156"/>
      <c r="GV69" s="156"/>
      <c r="GW69" s="156"/>
      <c r="GX69" s="156"/>
      <c r="GY69" s="156"/>
      <c r="GZ69" s="156"/>
      <c r="HA69" s="156"/>
      <c r="HB69" s="156"/>
      <c r="HC69" s="156"/>
      <c r="HD69" s="156"/>
      <c r="HE69" s="156"/>
      <c r="HF69" s="156"/>
      <c r="HG69" s="156"/>
      <c r="HH69" s="156"/>
      <c r="HI69" s="156"/>
      <c r="HJ69" s="156"/>
      <c r="HK69" s="156"/>
      <c r="HL69" s="156"/>
      <c r="HM69" s="156"/>
      <c r="HN69" s="156"/>
      <c r="HO69" s="156"/>
      <c r="HP69" s="156"/>
      <c r="HQ69" s="156"/>
      <c r="HR69" s="156"/>
      <c r="HS69" s="156"/>
      <c r="HT69" s="156"/>
      <c r="HU69" s="156"/>
      <c r="HV69" s="156"/>
      <c r="HW69" s="156"/>
      <c r="HX69" s="156"/>
      <c r="HY69" s="156"/>
      <c r="HZ69" s="156"/>
      <c r="IA69" s="156"/>
      <c r="IB69" s="156"/>
      <c r="IC69" s="156"/>
      <c r="ID69" s="156"/>
    </row>
    <row r="70" spans="1:238">
      <c r="A70" s="188"/>
      <c r="B70" s="156"/>
      <c r="C70" s="156"/>
      <c r="D70" s="188"/>
      <c r="E70" s="190"/>
      <c r="F70" s="191"/>
      <c r="G70" s="193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56"/>
      <c r="CR70" s="156"/>
      <c r="CS70" s="156"/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/>
      <c r="DE70" s="156"/>
      <c r="DF70" s="156"/>
      <c r="DG70" s="156"/>
      <c r="DH70" s="156"/>
      <c r="DI70" s="156"/>
      <c r="DJ70" s="156"/>
      <c r="DK70" s="156"/>
      <c r="DL70" s="156"/>
      <c r="DM70" s="156"/>
      <c r="DN70" s="156"/>
      <c r="DO70" s="156"/>
      <c r="DP70" s="156"/>
      <c r="DQ70" s="156"/>
      <c r="DR70" s="156"/>
      <c r="DS70" s="156"/>
      <c r="DT70" s="156"/>
      <c r="DU70" s="156"/>
      <c r="DV70" s="156"/>
      <c r="DW70" s="156"/>
      <c r="DX70" s="156"/>
      <c r="DY70" s="156"/>
      <c r="DZ70" s="156"/>
      <c r="EA70" s="156"/>
      <c r="EB70" s="156"/>
      <c r="EC70" s="156"/>
      <c r="ED70" s="156"/>
      <c r="EE70" s="156"/>
      <c r="EF70" s="156"/>
      <c r="EG70" s="156"/>
      <c r="EH70" s="156"/>
      <c r="EI70" s="156"/>
      <c r="EJ70" s="156"/>
      <c r="EK70" s="156"/>
      <c r="EL70" s="156"/>
      <c r="EM70" s="156"/>
      <c r="EN70" s="156"/>
      <c r="EO70" s="156"/>
      <c r="EP70" s="156"/>
      <c r="EQ70" s="156"/>
      <c r="ER70" s="156"/>
      <c r="ES70" s="156"/>
      <c r="ET70" s="156"/>
      <c r="EU70" s="156"/>
      <c r="EV70" s="156"/>
      <c r="EW70" s="156"/>
      <c r="EX70" s="156"/>
      <c r="EY70" s="156"/>
      <c r="EZ70" s="156"/>
      <c r="FA70" s="156"/>
      <c r="FB70" s="156"/>
      <c r="FC70" s="156"/>
      <c r="FD70" s="156"/>
      <c r="FE70" s="156"/>
      <c r="FF70" s="156"/>
      <c r="FG70" s="156"/>
      <c r="FH70" s="156"/>
      <c r="FI70" s="156"/>
      <c r="FJ70" s="156"/>
      <c r="FK70" s="156"/>
      <c r="FL70" s="156"/>
      <c r="FM70" s="156"/>
      <c r="FN70" s="156"/>
      <c r="FO70" s="156"/>
      <c r="FP70" s="156"/>
      <c r="FQ70" s="156"/>
      <c r="FR70" s="156"/>
      <c r="FS70" s="156"/>
      <c r="FT70" s="156"/>
      <c r="FU70" s="156"/>
      <c r="FV70" s="156"/>
      <c r="FW70" s="156"/>
      <c r="FX70" s="156"/>
      <c r="FY70" s="156"/>
      <c r="FZ70" s="156"/>
      <c r="GA70" s="156"/>
      <c r="GB70" s="156"/>
      <c r="GC70" s="156"/>
      <c r="GD70" s="156"/>
      <c r="GE70" s="156"/>
      <c r="GF70" s="156"/>
      <c r="GG70" s="156"/>
      <c r="GH70" s="156"/>
      <c r="GI70" s="156"/>
      <c r="GJ70" s="156"/>
      <c r="GK70" s="156"/>
      <c r="GL70" s="156"/>
      <c r="GM70" s="156"/>
      <c r="GN70" s="156"/>
      <c r="GO70" s="156"/>
      <c r="GP70" s="156"/>
      <c r="GQ70" s="156"/>
      <c r="GR70" s="156"/>
      <c r="GS70" s="156"/>
      <c r="GT70" s="156"/>
      <c r="GU70" s="156"/>
      <c r="GV70" s="156"/>
      <c r="GW70" s="156"/>
      <c r="GX70" s="156"/>
      <c r="GY70" s="156"/>
      <c r="GZ70" s="156"/>
      <c r="HA70" s="156"/>
      <c r="HB70" s="156"/>
      <c r="HC70" s="156"/>
      <c r="HD70" s="156"/>
      <c r="HE70" s="156"/>
      <c r="HF70" s="156"/>
      <c r="HG70" s="156"/>
      <c r="HH70" s="156"/>
      <c r="HI70" s="156"/>
      <c r="HJ70" s="156"/>
      <c r="HK70" s="156"/>
      <c r="HL70" s="156"/>
      <c r="HM70" s="156"/>
      <c r="HN70" s="156"/>
      <c r="HO70" s="156"/>
      <c r="HP70" s="156"/>
      <c r="HQ70" s="156"/>
      <c r="HR70" s="156"/>
      <c r="HS70" s="156"/>
      <c r="HT70" s="156"/>
      <c r="HU70" s="156"/>
      <c r="HV70" s="156"/>
      <c r="HW70" s="156"/>
      <c r="HX70" s="156"/>
      <c r="HY70" s="156"/>
      <c r="HZ70" s="156"/>
      <c r="IA70" s="156"/>
      <c r="IB70" s="156"/>
      <c r="IC70" s="156"/>
      <c r="ID70" s="156"/>
    </row>
    <row r="71" spans="1:238">
      <c r="A71" s="188"/>
      <c r="B71" s="156"/>
      <c r="C71" s="156"/>
      <c r="D71" s="188"/>
      <c r="E71" s="190"/>
      <c r="F71" s="191"/>
      <c r="G71" s="193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  <c r="CV71" s="156"/>
      <c r="CW71" s="156"/>
      <c r="CX71" s="156"/>
      <c r="CY71" s="156"/>
      <c r="CZ71" s="156"/>
      <c r="DA71" s="156"/>
      <c r="DB71" s="156"/>
      <c r="DC71" s="156"/>
      <c r="DD71" s="156"/>
      <c r="DE71" s="156"/>
      <c r="DF71" s="156"/>
      <c r="DG71" s="156"/>
      <c r="DH71" s="156"/>
      <c r="DI71" s="156"/>
      <c r="DJ71" s="156"/>
      <c r="DK71" s="156"/>
      <c r="DL71" s="156"/>
      <c r="DM71" s="156"/>
      <c r="DN71" s="156"/>
      <c r="DO71" s="156"/>
      <c r="DP71" s="156"/>
      <c r="DQ71" s="156"/>
      <c r="DR71" s="156"/>
      <c r="DS71" s="156"/>
      <c r="DT71" s="156"/>
      <c r="DU71" s="156"/>
      <c r="DV71" s="156"/>
      <c r="DW71" s="156"/>
      <c r="DX71" s="156"/>
      <c r="DY71" s="156"/>
      <c r="DZ71" s="156"/>
      <c r="EA71" s="156"/>
      <c r="EB71" s="156"/>
      <c r="EC71" s="156"/>
      <c r="ED71" s="156"/>
      <c r="EE71" s="156"/>
      <c r="EF71" s="156"/>
      <c r="EG71" s="156"/>
      <c r="EH71" s="156"/>
      <c r="EI71" s="156"/>
      <c r="EJ71" s="156"/>
      <c r="EK71" s="156"/>
      <c r="EL71" s="156"/>
      <c r="EM71" s="156"/>
      <c r="EN71" s="156"/>
      <c r="EO71" s="156"/>
      <c r="EP71" s="156"/>
      <c r="EQ71" s="156"/>
      <c r="ER71" s="156"/>
      <c r="ES71" s="156"/>
      <c r="ET71" s="156"/>
      <c r="EU71" s="156"/>
      <c r="EV71" s="156"/>
      <c r="EW71" s="156"/>
      <c r="EX71" s="156"/>
      <c r="EY71" s="156"/>
      <c r="EZ71" s="156"/>
      <c r="FA71" s="156"/>
      <c r="FB71" s="156"/>
      <c r="FC71" s="156"/>
      <c r="FD71" s="156"/>
      <c r="FE71" s="156"/>
      <c r="FF71" s="156"/>
      <c r="FG71" s="156"/>
      <c r="FH71" s="156"/>
      <c r="FI71" s="156"/>
      <c r="FJ71" s="156"/>
      <c r="FK71" s="156"/>
      <c r="FL71" s="156"/>
      <c r="FM71" s="156"/>
      <c r="FN71" s="156"/>
      <c r="FO71" s="156"/>
      <c r="FP71" s="156"/>
      <c r="FQ71" s="156"/>
      <c r="FR71" s="156"/>
      <c r="FS71" s="156"/>
      <c r="FT71" s="156"/>
      <c r="FU71" s="156"/>
      <c r="FV71" s="156"/>
      <c r="FW71" s="156"/>
      <c r="FX71" s="156"/>
      <c r="FY71" s="156"/>
      <c r="FZ71" s="156"/>
      <c r="GA71" s="156"/>
      <c r="GB71" s="156"/>
      <c r="GC71" s="156"/>
      <c r="GD71" s="156"/>
      <c r="GE71" s="156"/>
      <c r="GF71" s="156"/>
      <c r="GG71" s="156"/>
      <c r="GH71" s="156"/>
      <c r="GI71" s="156"/>
      <c r="GJ71" s="156"/>
      <c r="GK71" s="156"/>
      <c r="GL71" s="156"/>
      <c r="GM71" s="156"/>
      <c r="GN71" s="156"/>
      <c r="GO71" s="156"/>
      <c r="GP71" s="156"/>
      <c r="GQ71" s="156"/>
      <c r="GR71" s="156"/>
      <c r="GS71" s="156"/>
      <c r="GT71" s="156"/>
      <c r="GU71" s="156"/>
      <c r="GV71" s="156"/>
      <c r="GW71" s="156"/>
      <c r="GX71" s="156"/>
      <c r="GY71" s="156"/>
      <c r="GZ71" s="156"/>
      <c r="HA71" s="156"/>
      <c r="HB71" s="156"/>
      <c r="HC71" s="156"/>
      <c r="HD71" s="156"/>
      <c r="HE71" s="156"/>
      <c r="HF71" s="156"/>
      <c r="HG71" s="156"/>
      <c r="HH71" s="156"/>
      <c r="HI71" s="156"/>
      <c r="HJ71" s="156"/>
      <c r="HK71" s="156"/>
      <c r="HL71" s="156"/>
      <c r="HM71" s="156"/>
      <c r="HN71" s="156"/>
      <c r="HO71" s="156"/>
      <c r="HP71" s="156"/>
      <c r="HQ71" s="156"/>
      <c r="HR71" s="156"/>
      <c r="HS71" s="156"/>
      <c r="HT71" s="156"/>
      <c r="HU71" s="156"/>
      <c r="HV71" s="156"/>
      <c r="HW71" s="156"/>
      <c r="HX71" s="156"/>
      <c r="HY71" s="156"/>
      <c r="HZ71" s="156"/>
      <c r="IA71" s="156"/>
      <c r="IB71" s="156"/>
      <c r="IC71" s="156"/>
      <c r="ID71" s="156"/>
    </row>
    <row r="72" spans="1:238">
      <c r="A72" s="188"/>
      <c r="B72" s="156"/>
      <c r="C72" s="156"/>
      <c r="D72" s="188"/>
      <c r="E72" s="190"/>
      <c r="F72" s="191"/>
      <c r="G72" s="193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56"/>
      <c r="CR72" s="156"/>
      <c r="CS72" s="156"/>
      <c r="CT72" s="156"/>
      <c r="CU72" s="156"/>
      <c r="CV72" s="156"/>
      <c r="CW72" s="156"/>
      <c r="CX72" s="156"/>
      <c r="CY72" s="156"/>
      <c r="CZ72" s="156"/>
      <c r="DA72" s="156"/>
      <c r="DB72" s="156"/>
      <c r="DC72" s="156"/>
      <c r="DD72" s="156"/>
      <c r="DE72" s="156"/>
      <c r="DF72" s="156"/>
      <c r="DG72" s="156"/>
      <c r="DH72" s="156"/>
      <c r="DI72" s="156"/>
      <c r="DJ72" s="156"/>
      <c r="DK72" s="156"/>
      <c r="DL72" s="156"/>
      <c r="DM72" s="156"/>
      <c r="DN72" s="156"/>
      <c r="DO72" s="156"/>
      <c r="DP72" s="156"/>
      <c r="DQ72" s="156"/>
      <c r="DR72" s="156"/>
      <c r="DS72" s="156"/>
      <c r="DT72" s="156"/>
      <c r="DU72" s="156"/>
      <c r="DV72" s="156"/>
      <c r="DW72" s="156"/>
      <c r="DX72" s="156"/>
      <c r="DY72" s="156"/>
      <c r="DZ72" s="156"/>
      <c r="EA72" s="156"/>
      <c r="EB72" s="156"/>
      <c r="EC72" s="156"/>
      <c r="ED72" s="156"/>
      <c r="EE72" s="156"/>
      <c r="EF72" s="156"/>
      <c r="EG72" s="156"/>
      <c r="EH72" s="156"/>
      <c r="EI72" s="156"/>
      <c r="EJ72" s="156"/>
      <c r="EK72" s="156"/>
      <c r="EL72" s="156"/>
      <c r="EM72" s="156"/>
      <c r="EN72" s="156"/>
      <c r="EO72" s="156"/>
      <c r="EP72" s="156"/>
      <c r="EQ72" s="156"/>
      <c r="ER72" s="156"/>
      <c r="ES72" s="156"/>
      <c r="ET72" s="156"/>
      <c r="EU72" s="156"/>
      <c r="EV72" s="156"/>
      <c r="EW72" s="156"/>
      <c r="EX72" s="156"/>
      <c r="EY72" s="156"/>
      <c r="EZ72" s="156"/>
      <c r="FA72" s="156"/>
      <c r="FB72" s="156"/>
      <c r="FC72" s="156"/>
      <c r="FD72" s="156"/>
      <c r="FE72" s="156"/>
      <c r="FF72" s="156"/>
      <c r="FG72" s="156"/>
      <c r="FH72" s="156"/>
      <c r="FI72" s="156"/>
      <c r="FJ72" s="156"/>
      <c r="FK72" s="156"/>
      <c r="FL72" s="156"/>
      <c r="FM72" s="156"/>
      <c r="FN72" s="156"/>
      <c r="FO72" s="156"/>
      <c r="FP72" s="156"/>
      <c r="FQ72" s="156"/>
      <c r="FR72" s="156"/>
      <c r="FS72" s="156"/>
      <c r="FT72" s="156"/>
      <c r="FU72" s="156"/>
      <c r="FV72" s="156"/>
      <c r="FW72" s="156"/>
      <c r="FX72" s="156"/>
      <c r="FY72" s="156"/>
      <c r="FZ72" s="156"/>
      <c r="GA72" s="156"/>
      <c r="GB72" s="156"/>
      <c r="GC72" s="156"/>
      <c r="GD72" s="156"/>
      <c r="GE72" s="156"/>
      <c r="GF72" s="156"/>
      <c r="GG72" s="156"/>
      <c r="GH72" s="156"/>
      <c r="GI72" s="156"/>
      <c r="GJ72" s="156"/>
      <c r="GK72" s="156"/>
      <c r="GL72" s="156"/>
      <c r="GM72" s="156"/>
      <c r="GN72" s="156"/>
      <c r="GO72" s="156"/>
      <c r="GP72" s="156"/>
      <c r="GQ72" s="156"/>
      <c r="GR72" s="156"/>
      <c r="GS72" s="156"/>
      <c r="GT72" s="156"/>
      <c r="GU72" s="156"/>
      <c r="GV72" s="156"/>
      <c r="GW72" s="156"/>
      <c r="GX72" s="156"/>
      <c r="GY72" s="156"/>
      <c r="GZ72" s="156"/>
      <c r="HA72" s="156"/>
      <c r="HB72" s="156"/>
      <c r="HC72" s="156"/>
      <c r="HD72" s="156"/>
      <c r="HE72" s="156"/>
      <c r="HF72" s="156"/>
      <c r="HG72" s="156"/>
      <c r="HH72" s="156"/>
      <c r="HI72" s="156"/>
      <c r="HJ72" s="156"/>
      <c r="HK72" s="156"/>
      <c r="HL72" s="156"/>
      <c r="HM72" s="156"/>
      <c r="HN72" s="156"/>
      <c r="HO72" s="156"/>
      <c r="HP72" s="156"/>
      <c r="HQ72" s="156"/>
      <c r="HR72" s="156"/>
      <c r="HS72" s="156"/>
      <c r="HT72" s="156"/>
      <c r="HU72" s="156"/>
      <c r="HV72" s="156"/>
      <c r="HW72" s="156"/>
      <c r="HX72" s="156"/>
      <c r="HY72" s="156"/>
      <c r="HZ72" s="156"/>
      <c r="IA72" s="156"/>
      <c r="IB72" s="156"/>
      <c r="IC72" s="156"/>
      <c r="ID72" s="156"/>
    </row>
    <row r="73" spans="1:238">
      <c r="A73" s="188"/>
      <c r="B73" s="156"/>
      <c r="C73" s="156"/>
      <c r="D73" s="188"/>
      <c r="E73" s="190"/>
      <c r="F73" s="191"/>
      <c r="G73" s="193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56"/>
      <c r="CR73" s="156"/>
      <c r="CS73" s="156"/>
      <c r="CT73" s="156"/>
      <c r="CU73" s="156"/>
      <c r="CV73" s="156"/>
      <c r="CW73" s="156"/>
      <c r="CX73" s="156"/>
      <c r="CY73" s="156"/>
      <c r="CZ73" s="156"/>
      <c r="DA73" s="156"/>
      <c r="DB73" s="156"/>
      <c r="DC73" s="156"/>
      <c r="DD73" s="156"/>
      <c r="DE73" s="156"/>
      <c r="DF73" s="156"/>
      <c r="DG73" s="156"/>
      <c r="DH73" s="156"/>
      <c r="DI73" s="156"/>
      <c r="DJ73" s="156"/>
      <c r="DK73" s="156"/>
      <c r="DL73" s="156"/>
      <c r="DM73" s="156"/>
      <c r="DN73" s="156"/>
      <c r="DO73" s="156"/>
      <c r="DP73" s="156"/>
      <c r="DQ73" s="156"/>
      <c r="DR73" s="156"/>
      <c r="DS73" s="156"/>
      <c r="DT73" s="156"/>
      <c r="DU73" s="156"/>
      <c r="DV73" s="156"/>
      <c r="DW73" s="156"/>
      <c r="DX73" s="156"/>
      <c r="DY73" s="156"/>
      <c r="DZ73" s="156"/>
      <c r="EA73" s="156"/>
      <c r="EB73" s="156"/>
      <c r="EC73" s="156"/>
      <c r="ED73" s="156"/>
      <c r="EE73" s="156"/>
      <c r="EF73" s="156"/>
      <c r="EG73" s="156"/>
      <c r="EH73" s="156"/>
      <c r="EI73" s="156"/>
      <c r="EJ73" s="156"/>
      <c r="EK73" s="156"/>
      <c r="EL73" s="156"/>
      <c r="EM73" s="156"/>
      <c r="EN73" s="156"/>
      <c r="EO73" s="156"/>
      <c r="EP73" s="156"/>
      <c r="EQ73" s="156"/>
      <c r="ER73" s="156"/>
      <c r="ES73" s="156"/>
      <c r="ET73" s="156"/>
      <c r="EU73" s="156"/>
      <c r="EV73" s="156"/>
      <c r="EW73" s="156"/>
      <c r="EX73" s="156"/>
      <c r="EY73" s="156"/>
      <c r="EZ73" s="156"/>
      <c r="FA73" s="156"/>
      <c r="FB73" s="156"/>
      <c r="FC73" s="156"/>
      <c r="FD73" s="156"/>
      <c r="FE73" s="156"/>
      <c r="FF73" s="156"/>
      <c r="FG73" s="156"/>
      <c r="FH73" s="156"/>
      <c r="FI73" s="156"/>
      <c r="FJ73" s="156"/>
      <c r="FK73" s="156"/>
      <c r="FL73" s="156"/>
      <c r="FM73" s="156"/>
      <c r="FN73" s="156"/>
      <c r="FO73" s="156"/>
      <c r="FP73" s="156"/>
      <c r="FQ73" s="156"/>
      <c r="FR73" s="156"/>
      <c r="FS73" s="156"/>
      <c r="FT73" s="156"/>
      <c r="FU73" s="156"/>
      <c r="FV73" s="156"/>
      <c r="FW73" s="156"/>
      <c r="FX73" s="156"/>
      <c r="FY73" s="156"/>
      <c r="FZ73" s="156"/>
      <c r="GA73" s="156"/>
      <c r="GB73" s="156"/>
      <c r="GC73" s="156"/>
      <c r="GD73" s="156"/>
      <c r="GE73" s="156"/>
      <c r="GF73" s="156"/>
      <c r="GG73" s="156"/>
      <c r="GH73" s="156"/>
      <c r="GI73" s="156"/>
      <c r="GJ73" s="156"/>
      <c r="GK73" s="156"/>
      <c r="GL73" s="156"/>
      <c r="GM73" s="156"/>
      <c r="GN73" s="156"/>
      <c r="GO73" s="156"/>
      <c r="GP73" s="156"/>
      <c r="GQ73" s="156"/>
      <c r="GR73" s="156"/>
      <c r="GS73" s="156"/>
      <c r="GT73" s="156"/>
      <c r="GU73" s="156"/>
      <c r="GV73" s="156"/>
      <c r="GW73" s="156"/>
      <c r="GX73" s="156"/>
      <c r="GY73" s="156"/>
      <c r="GZ73" s="156"/>
      <c r="HA73" s="156"/>
      <c r="HB73" s="156"/>
      <c r="HC73" s="156"/>
      <c r="HD73" s="156"/>
      <c r="HE73" s="156"/>
      <c r="HF73" s="156"/>
      <c r="HG73" s="156"/>
      <c r="HH73" s="156"/>
      <c r="HI73" s="156"/>
      <c r="HJ73" s="156"/>
      <c r="HK73" s="156"/>
      <c r="HL73" s="156"/>
      <c r="HM73" s="156"/>
      <c r="HN73" s="156"/>
      <c r="HO73" s="156"/>
      <c r="HP73" s="156"/>
      <c r="HQ73" s="156"/>
      <c r="HR73" s="156"/>
      <c r="HS73" s="156"/>
      <c r="HT73" s="156"/>
      <c r="HU73" s="156"/>
      <c r="HV73" s="156"/>
      <c r="HW73" s="156"/>
      <c r="HX73" s="156"/>
      <c r="HY73" s="156"/>
      <c r="HZ73" s="156"/>
      <c r="IA73" s="156"/>
      <c r="IB73" s="156"/>
      <c r="IC73" s="156"/>
      <c r="ID73" s="156"/>
    </row>
    <row r="74" spans="1:238">
      <c r="A74" s="188"/>
      <c r="B74" s="156"/>
      <c r="C74" s="156"/>
      <c r="D74" s="188"/>
      <c r="E74" s="190"/>
      <c r="F74" s="191"/>
      <c r="G74" s="193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156"/>
      <c r="CV74" s="156"/>
      <c r="CW74" s="156"/>
      <c r="CX74" s="156"/>
      <c r="CY74" s="156"/>
      <c r="CZ74" s="156"/>
      <c r="DA74" s="156"/>
      <c r="DB74" s="156"/>
      <c r="DC74" s="156"/>
      <c r="DD74" s="156"/>
      <c r="DE74" s="156"/>
      <c r="DF74" s="156"/>
      <c r="DG74" s="156"/>
      <c r="DH74" s="156"/>
      <c r="DI74" s="156"/>
      <c r="DJ74" s="156"/>
      <c r="DK74" s="156"/>
      <c r="DL74" s="156"/>
      <c r="DM74" s="156"/>
      <c r="DN74" s="156"/>
      <c r="DO74" s="156"/>
      <c r="DP74" s="156"/>
      <c r="DQ74" s="156"/>
      <c r="DR74" s="156"/>
      <c r="DS74" s="156"/>
      <c r="DT74" s="156"/>
      <c r="DU74" s="156"/>
      <c r="DV74" s="156"/>
      <c r="DW74" s="156"/>
      <c r="DX74" s="156"/>
      <c r="DY74" s="156"/>
      <c r="DZ74" s="156"/>
      <c r="EA74" s="156"/>
      <c r="EB74" s="156"/>
      <c r="EC74" s="156"/>
      <c r="ED74" s="156"/>
      <c r="EE74" s="156"/>
      <c r="EF74" s="156"/>
      <c r="EG74" s="156"/>
      <c r="EH74" s="156"/>
      <c r="EI74" s="156"/>
      <c r="EJ74" s="156"/>
      <c r="EK74" s="156"/>
      <c r="EL74" s="156"/>
      <c r="EM74" s="156"/>
      <c r="EN74" s="156"/>
      <c r="EO74" s="156"/>
      <c r="EP74" s="156"/>
      <c r="EQ74" s="156"/>
      <c r="ER74" s="156"/>
      <c r="ES74" s="156"/>
      <c r="ET74" s="156"/>
      <c r="EU74" s="156"/>
      <c r="EV74" s="156"/>
      <c r="EW74" s="156"/>
      <c r="EX74" s="156"/>
      <c r="EY74" s="156"/>
      <c r="EZ74" s="156"/>
      <c r="FA74" s="156"/>
      <c r="FB74" s="156"/>
      <c r="FC74" s="156"/>
      <c r="FD74" s="156"/>
      <c r="FE74" s="156"/>
      <c r="FF74" s="156"/>
      <c r="FG74" s="156"/>
      <c r="FH74" s="156"/>
      <c r="FI74" s="156"/>
      <c r="FJ74" s="156"/>
      <c r="FK74" s="156"/>
      <c r="FL74" s="156"/>
      <c r="FM74" s="156"/>
      <c r="FN74" s="156"/>
      <c r="FO74" s="156"/>
      <c r="FP74" s="156"/>
      <c r="FQ74" s="156"/>
      <c r="FR74" s="156"/>
      <c r="FS74" s="156"/>
      <c r="FT74" s="156"/>
      <c r="FU74" s="156"/>
      <c r="FV74" s="156"/>
      <c r="FW74" s="156"/>
      <c r="FX74" s="156"/>
      <c r="FY74" s="156"/>
      <c r="FZ74" s="156"/>
      <c r="GA74" s="156"/>
      <c r="GB74" s="156"/>
      <c r="GC74" s="156"/>
      <c r="GD74" s="156"/>
      <c r="GE74" s="156"/>
      <c r="GF74" s="156"/>
      <c r="GG74" s="156"/>
      <c r="GH74" s="156"/>
      <c r="GI74" s="156"/>
      <c r="GJ74" s="156"/>
      <c r="GK74" s="156"/>
      <c r="GL74" s="156"/>
      <c r="GM74" s="156"/>
      <c r="GN74" s="156"/>
      <c r="GO74" s="156"/>
      <c r="GP74" s="156"/>
      <c r="GQ74" s="156"/>
      <c r="GR74" s="156"/>
      <c r="GS74" s="156"/>
      <c r="GT74" s="156"/>
      <c r="GU74" s="156"/>
      <c r="GV74" s="156"/>
      <c r="GW74" s="156"/>
      <c r="GX74" s="156"/>
      <c r="GY74" s="156"/>
      <c r="GZ74" s="156"/>
      <c r="HA74" s="156"/>
      <c r="HB74" s="156"/>
      <c r="HC74" s="156"/>
      <c r="HD74" s="156"/>
      <c r="HE74" s="156"/>
      <c r="HF74" s="156"/>
      <c r="HG74" s="156"/>
      <c r="HH74" s="156"/>
      <c r="HI74" s="156"/>
      <c r="HJ74" s="156"/>
      <c r="HK74" s="156"/>
      <c r="HL74" s="156"/>
      <c r="HM74" s="156"/>
      <c r="HN74" s="156"/>
      <c r="HO74" s="156"/>
      <c r="HP74" s="156"/>
      <c r="HQ74" s="156"/>
      <c r="HR74" s="156"/>
      <c r="HS74" s="156"/>
      <c r="HT74" s="156"/>
      <c r="HU74" s="156"/>
      <c r="HV74" s="156"/>
      <c r="HW74" s="156"/>
      <c r="HX74" s="156"/>
      <c r="HY74" s="156"/>
      <c r="HZ74" s="156"/>
      <c r="IA74" s="156"/>
      <c r="IB74" s="156"/>
      <c r="IC74" s="156"/>
      <c r="ID74" s="156"/>
    </row>
    <row r="75" spans="1:238">
      <c r="A75" s="188"/>
      <c r="B75" s="156"/>
      <c r="C75" s="156"/>
      <c r="D75" s="188"/>
      <c r="E75" s="190"/>
      <c r="F75" s="191"/>
      <c r="G75" s="193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  <c r="CL75" s="156"/>
      <c r="CM75" s="156"/>
      <c r="CN75" s="156"/>
      <c r="CO75" s="156"/>
      <c r="CP75" s="156"/>
      <c r="CQ75" s="156"/>
      <c r="CR75" s="156"/>
      <c r="CS75" s="156"/>
      <c r="CT75" s="156"/>
      <c r="CU75" s="156"/>
      <c r="CV75" s="156"/>
      <c r="CW75" s="156"/>
      <c r="CX75" s="156"/>
      <c r="CY75" s="156"/>
      <c r="CZ75" s="156"/>
      <c r="DA75" s="156"/>
      <c r="DB75" s="156"/>
      <c r="DC75" s="156"/>
      <c r="DD75" s="156"/>
      <c r="DE75" s="156"/>
      <c r="DF75" s="156"/>
      <c r="DG75" s="156"/>
      <c r="DH75" s="156"/>
      <c r="DI75" s="156"/>
      <c r="DJ75" s="156"/>
      <c r="DK75" s="156"/>
      <c r="DL75" s="156"/>
      <c r="DM75" s="156"/>
      <c r="DN75" s="156"/>
      <c r="DO75" s="156"/>
      <c r="DP75" s="156"/>
      <c r="DQ75" s="156"/>
      <c r="DR75" s="156"/>
      <c r="DS75" s="156"/>
      <c r="DT75" s="156"/>
      <c r="DU75" s="156"/>
      <c r="DV75" s="156"/>
      <c r="DW75" s="156"/>
      <c r="DX75" s="156"/>
      <c r="DY75" s="156"/>
      <c r="DZ75" s="156"/>
      <c r="EA75" s="156"/>
      <c r="EB75" s="156"/>
      <c r="EC75" s="156"/>
      <c r="ED75" s="156"/>
      <c r="EE75" s="156"/>
      <c r="EF75" s="156"/>
      <c r="EG75" s="156"/>
      <c r="EH75" s="156"/>
      <c r="EI75" s="156"/>
      <c r="EJ75" s="156"/>
      <c r="EK75" s="156"/>
      <c r="EL75" s="156"/>
      <c r="EM75" s="156"/>
      <c r="EN75" s="156"/>
      <c r="EO75" s="156"/>
      <c r="EP75" s="156"/>
      <c r="EQ75" s="156"/>
      <c r="ER75" s="156"/>
      <c r="ES75" s="156"/>
      <c r="ET75" s="156"/>
      <c r="EU75" s="156"/>
      <c r="EV75" s="156"/>
      <c r="EW75" s="156"/>
      <c r="EX75" s="156"/>
      <c r="EY75" s="156"/>
      <c r="EZ75" s="156"/>
      <c r="FA75" s="156"/>
      <c r="FB75" s="156"/>
      <c r="FC75" s="156"/>
      <c r="FD75" s="156"/>
      <c r="FE75" s="156"/>
      <c r="FF75" s="156"/>
      <c r="FG75" s="156"/>
      <c r="FH75" s="156"/>
      <c r="FI75" s="156"/>
      <c r="FJ75" s="156"/>
      <c r="FK75" s="156"/>
      <c r="FL75" s="156"/>
      <c r="FM75" s="156"/>
      <c r="FN75" s="156"/>
      <c r="FO75" s="156"/>
      <c r="FP75" s="156"/>
      <c r="FQ75" s="156"/>
      <c r="FR75" s="156"/>
      <c r="FS75" s="156"/>
      <c r="FT75" s="156"/>
      <c r="FU75" s="156"/>
      <c r="FV75" s="156"/>
      <c r="FW75" s="156"/>
      <c r="FX75" s="156"/>
      <c r="FY75" s="156"/>
      <c r="FZ75" s="156"/>
      <c r="GA75" s="156"/>
      <c r="GB75" s="156"/>
      <c r="GC75" s="156"/>
      <c r="GD75" s="156"/>
      <c r="GE75" s="156"/>
      <c r="GF75" s="156"/>
      <c r="GG75" s="156"/>
      <c r="GH75" s="156"/>
      <c r="GI75" s="156"/>
      <c r="GJ75" s="156"/>
      <c r="GK75" s="156"/>
      <c r="GL75" s="156"/>
      <c r="GM75" s="156"/>
      <c r="GN75" s="156"/>
      <c r="GO75" s="156"/>
      <c r="GP75" s="156"/>
      <c r="GQ75" s="156"/>
      <c r="GR75" s="156"/>
      <c r="GS75" s="156"/>
      <c r="GT75" s="156"/>
      <c r="GU75" s="156"/>
      <c r="GV75" s="156"/>
      <c r="GW75" s="156"/>
      <c r="GX75" s="156"/>
      <c r="GY75" s="156"/>
      <c r="GZ75" s="156"/>
      <c r="HA75" s="156"/>
      <c r="HB75" s="156"/>
      <c r="HC75" s="156"/>
      <c r="HD75" s="156"/>
      <c r="HE75" s="156"/>
      <c r="HF75" s="156"/>
      <c r="HG75" s="156"/>
      <c r="HH75" s="156"/>
      <c r="HI75" s="156"/>
      <c r="HJ75" s="156"/>
      <c r="HK75" s="156"/>
      <c r="HL75" s="156"/>
      <c r="HM75" s="156"/>
      <c r="HN75" s="156"/>
      <c r="HO75" s="156"/>
      <c r="HP75" s="156"/>
      <c r="HQ75" s="156"/>
      <c r="HR75" s="156"/>
      <c r="HS75" s="156"/>
      <c r="HT75" s="156"/>
      <c r="HU75" s="156"/>
      <c r="HV75" s="156"/>
      <c r="HW75" s="156"/>
      <c r="HX75" s="156"/>
      <c r="HY75" s="156"/>
      <c r="HZ75" s="156"/>
      <c r="IA75" s="156"/>
      <c r="IB75" s="156"/>
      <c r="IC75" s="156"/>
      <c r="ID75" s="156"/>
    </row>
    <row r="76" spans="1:238">
      <c r="A76" s="188"/>
      <c r="B76" s="156"/>
      <c r="C76" s="156"/>
      <c r="D76" s="188"/>
      <c r="E76" s="190"/>
      <c r="F76" s="191"/>
      <c r="G76" s="193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6"/>
      <c r="CI76" s="156"/>
      <c r="CJ76" s="156"/>
      <c r="CK76" s="156"/>
      <c r="CL76" s="156"/>
      <c r="CM76" s="156"/>
      <c r="CN76" s="156"/>
      <c r="CO76" s="156"/>
      <c r="CP76" s="156"/>
      <c r="CQ76" s="156"/>
      <c r="CR76" s="156"/>
      <c r="CS76" s="156"/>
      <c r="CT76" s="156"/>
      <c r="CU76" s="156"/>
      <c r="CV76" s="156"/>
      <c r="CW76" s="156"/>
      <c r="CX76" s="156"/>
      <c r="CY76" s="156"/>
      <c r="CZ76" s="156"/>
      <c r="DA76" s="156"/>
      <c r="DB76" s="156"/>
      <c r="DC76" s="156"/>
      <c r="DD76" s="156"/>
      <c r="DE76" s="156"/>
      <c r="DF76" s="156"/>
      <c r="DG76" s="156"/>
      <c r="DH76" s="156"/>
      <c r="DI76" s="156"/>
      <c r="DJ76" s="156"/>
      <c r="DK76" s="156"/>
      <c r="DL76" s="156"/>
      <c r="DM76" s="156"/>
      <c r="DN76" s="156"/>
      <c r="DO76" s="156"/>
      <c r="DP76" s="156"/>
      <c r="DQ76" s="156"/>
      <c r="DR76" s="156"/>
      <c r="DS76" s="156"/>
      <c r="DT76" s="156"/>
      <c r="DU76" s="156"/>
      <c r="DV76" s="156"/>
      <c r="DW76" s="156"/>
      <c r="DX76" s="156"/>
      <c r="DY76" s="156"/>
      <c r="DZ76" s="156"/>
      <c r="EA76" s="156"/>
      <c r="EB76" s="156"/>
      <c r="EC76" s="156"/>
      <c r="ED76" s="156"/>
      <c r="EE76" s="156"/>
      <c r="EF76" s="156"/>
      <c r="EG76" s="156"/>
      <c r="EH76" s="156"/>
      <c r="EI76" s="156"/>
      <c r="EJ76" s="156"/>
      <c r="EK76" s="156"/>
      <c r="EL76" s="156"/>
      <c r="EM76" s="156"/>
      <c r="EN76" s="156"/>
      <c r="EO76" s="156"/>
      <c r="EP76" s="156"/>
      <c r="EQ76" s="156"/>
      <c r="ER76" s="156"/>
      <c r="ES76" s="156"/>
      <c r="ET76" s="156"/>
      <c r="EU76" s="156"/>
      <c r="EV76" s="156"/>
      <c r="EW76" s="156"/>
      <c r="EX76" s="156"/>
      <c r="EY76" s="156"/>
      <c r="EZ76" s="156"/>
      <c r="FA76" s="156"/>
      <c r="FB76" s="156"/>
      <c r="FC76" s="156"/>
      <c r="FD76" s="156"/>
      <c r="FE76" s="156"/>
      <c r="FF76" s="156"/>
      <c r="FG76" s="156"/>
      <c r="FH76" s="156"/>
      <c r="FI76" s="156"/>
      <c r="FJ76" s="156"/>
      <c r="FK76" s="156"/>
      <c r="FL76" s="156"/>
      <c r="FM76" s="156"/>
      <c r="FN76" s="156"/>
      <c r="FO76" s="156"/>
      <c r="FP76" s="156"/>
      <c r="FQ76" s="156"/>
      <c r="FR76" s="156"/>
      <c r="FS76" s="156"/>
      <c r="FT76" s="156"/>
      <c r="FU76" s="156"/>
      <c r="FV76" s="156"/>
      <c r="FW76" s="156"/>
      <c r="FX76" s="156"/>
      <c r="FY76" s="156"/>
      <c r="FZ76" s="156"/>
      <c r="GA76" s="156"/>
      <c r="GB76" s="156"/>
      <c r="GC76" s="156"/>
      <c r="GD76" s="156"/>
      <c r="GE76" s="156"/>
      <c r="GF76" s="156"/>
      <c r="GG76" s="156"/>
      <c r="GH76" s="156"/>
      <c r="GI76" s="156"/>
      <c r="GJ76" s="156"/>
      <c r="GK76" s="156"/>
      <c r="GL76" s="156"/>
      <c r="GM76" s="156"/>
      <c r="GN76" s="156"/>
      <c r="GO76" s="156"/>
      <c r="GP76" s="156"/>
      <c r="GQ76" s="156"/>
      <c r="GR76" s="156"/>
      <c r="GS76" s="156"/>
      <c r="GT76" s="156"/>
      <c r="GU76" s="156"/>
      <c r="GV76" s="156"/>
      <c r="GW76" s="156"/>
      <c r="GX76" s="156"/>
      <c r="GY76" s="156"/>
      <c r="GZ76" s="156"/>
      <c r="HA76" s="156"/>
      <c r="HB76" s="156"/>
      <c r="HC76" s="156"/>
      <c r="HD76" s="156"/>
      <c r="HE76" s="156"/>
      <c r="HF76" s="156"/>
      <c r="HG76" s="156"/>
      <c r="HH76" s="156"/>
      <c r="HI76" s="156"/>
      <c r="HJ76" s="156"/>
      <c r="HK76" s="156"/>
      <c r="HL76" s="156"/>
      <c r="HM76" s="156"/>
      <c r="HN76" s="156"/>
      <c r="HO76" s="156"/>
      <c r="HP76" s="156"/>
      <c r="HQ76" s="156"/>
      <c r="HR76" s="156"/>
      <c r="HS76" s="156"/>
      <c r="HT76" s="156"/>
      <c r="HU76" s="156"/>
      <c r="HV76" s="156"/>
      <c r="HW76" s="156"/>
      <c r="HX76" s="156"/>
      <c r="HY76" s="156"/>
      <c r="HZ76" s="156"/>
      <c r="IA76" s="156"/>
      <c r="IB76" s="156"/>
      <c r="IC76" s="156"/>
      <c r="ID76" s="156"/>
    </row>
    <row r="77" spans="1:238">
      <c r="A77" s="188"/>
      <c r="B77" s="156"/>
      <c r="C77" s="156"/>
      <c r="D77" s="188"/>
      <c r="E77" s="190"/>
      <c r="F77" s="191"/>
      <c r="G77" s="193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  <c r="CL77" s="156"/>
      <c r="CM77" s="156"/>
      <c r="CN77" s="156"/>
      <c r="CO77" s="156"/>
      <c r="CP77" s="156"/>
      <c r="CQ77" s="156"/>
      <c r="CR77" s="156"/>
      <c r="CS77" s="156"/>
      <c r="CT77" s="156"/>
      <c r="CU77" s="156"/>
      <c r="CV77" s="156"/>
      <c r="CW77" s="156"/>
      <c r="CX77" s="156"/>
      <c r="CY77" s="156"/>
      <c r="CZ77" s="156"/>
      <c r="DA77" s="156"/>
      <c r="DB77" s="156"/>
      <c r="DC77" s="156"/>
      <c r="DD77" s="156"/>
      <c r="DE77" s="156"/>
      <c r="DF77" s="156"/>
      <c r="DG77" s="156"/>
      <c r="DH77" s="156"/>
      <c r="DI77" s="156"/>
      <c r="DJ77" s="156"/>
      <c r="DK77" s="156"/>
      <c r="DL77" s="156"/>
      <c r="DM77" s="156"/>
      <c r="DN77" s="156"/>
      <c r="DO77" s="156"/>
      <c r="DP77" s="156"/>
      <c r="DQ77" s="156"/>
      <c r="DR77" s="156"/>
      <c r="DS77" s="156"/>
      <c r="DT77" s="156"/>
      <c r="DU77" s="156"/>
      <c r="DV77" s="156"/>
      <c r="DW77" s="156"/>
      <c r="DX77" s="156"/>
      <c r="DY77" s="156"/>
      <c r="DZ77" s="156"/>
      <c r="EA77" s="156"/>
      <c r="EB77" s="156"/>
      <c r="EC77" s="156"/>
      <c r="ED77" s="156"/>
      <c r="EE77" s="156"/>
      <c r="EF77" s="156"/>
      <c r="EG77" s="156"/>
      <c r="EH77" s="156"/>
      <c r="EI77" s="156"/>
      <c r="EJ77" s="156"/>
      <c r="EK77" s="156"/>
      <c r="EL77" s="156"/>
      <c r="EM77" s="156"/>
      <c r="EN77" s="156"/>
      <c r="EO77" s="156"/>
      <c r="EP77" s="156"/>
      <c r="EQ77" s="156"/>
      <c r="ER77" s="156"/>
      <c r="ES77" s="156"/>
      <c r="ET77" s="156"/>
      <c r="EU77" s="156"/>
      <c r="EV77" s="156"/>
      <c r="EW77" s="156"/>
      <c r="EX77" s="156"/>
      <c r="EY77" s="156"/>
      <c r="EZ77" s="156"/>
      <c r="FA77" s="156"/>
      <c r="FB77" s="156"/>
      <c r="FC77" s="156"/>
      <c r="FD77" s="156"/>
      <c r="FE77" s="156"/>
      <c r="FF77" s="156"/>
      <c r="FG77" s="156"/>
      <c r="FH77" s="156"/>
      <c r="FI77" s="156"/>
      <c r="FJ77" s="156"/>
      <c r="FK77" s="156"/>
      <c r="FL77" s="156"/>
      <c r="FM77" s="156"/>
      <c r="FN77" s="156"/>
      <c r="FO77" s="156"/>
      <c r="FP77" s="156"/>
      <c r="FQ77" s="156"/>
      <c r="FR77" s="156"/>
      <c r="FS77" s="156"/>
      <c r="FT77" s="156"/>
      <c r="FU77" s="156"/>
      <c r="FV77" s="156"/>
      <c r="FW77" s="156"/>
      <c r="FX77" s="156"/>
      <c r="FY77" s="156"/>
      <c r="FZ77" s="156"/>
      <c r="GA77" s="156"/>
      <c r="GB77" s="156"/>
      <c r="GC77" s="156"/>
      <c r="GD77" s="156"/>
      <c r="GE77" s="156"/>
      <c r="GF77" s="156"/>
      <c r="GG77" s="156"/>
      <c r="GH77" s="156"/>
      <c r="GI77" s="156"/>
      <c r="GJ77" s="156"/>
      <c r="GK77" s="156"/>
      <c r="GL77" s="156"/>
      <c r="GM77" s="156"/>
      <c r="GN77" s="156"/>
      <c r="GO77" s="156"/>
      <c r="GP77" s="156"/>
      <c r="GQ77" s="156"/>
      <c r="GR77" s="156"/>
      <c r="GS77" s="156"/>
      <c r="GT77" s="156"/>
      <c r="GU77" s="156"/>
      <c r="GV77" s="156"/>
      <c r="GW77" s="156"/>
      <c r="GX77" s="156"/>
      <c r="GY77" s="156"/>
      <c r="GZ77" s="156"/>
      <c r="HA77" s="156"/>
      <c r="HB77" s="156"/>
      <c r="HC77" s="156"/>
      <c r="HD77" s="156"/>
      <c r="HE77" s="156"/>
      <c r="HF77" s="156"/>
      <c r="HG77" s="156"/>
      <c r="HH77" s="156"/>
      <c r="HI77" s="156"/>
      <c r="HJ77" s="156"/>
      <c r="HK77" s="156"/>
      <c r="HL77" s="156"/>
      <c r="HM77" s="156"/>
      <c r="HN77" s="156"/>
      <c r="HO77" s="156"/>
      <c r="HP77" s="156"/>
      <c r="HQ77" s="156"/>
      <c r="HR77" s="156"/>
      <c r="HS77" s="156"/>
      <c r="HT77" s="156"/>
      <c r="HU77" s="156"/>
      <c r="HV77" s="156"/>
      <c r="HW77" s="156"/>
      <c r="HX77" s="156"/>
      <c r="HY77" s="156"/>
      <c r="HZ77" s="156"/>
      <c r="IA77" s="156"/>
      <c r="IB77" s="156"/>
      <c r="IC77" s="156"/>
      <c r="ID77" s="156"/>
    </row>
    <row r="78" spans="1:238">
      <c r="A78" s="188"/>
      <c r="B78" s="156"/>
      <c r="C78" s="156"/>
      <c r="D78" s="188"/>
      <c r="E78" s="190"/>
      <c r="F78" s="191"/>
      <c r="G78" s="193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  <c r="BP78" s="156"/>
      <c r="BQ78" s="156"/>
      <c r="BR78" s="156"/>
      <c r="BS78" s="156"/>
      <c r="BT78" s="156"/>
      <c r="BU78" s="156"/>
      <c r="BV78" s="156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6"/>
      <c r="CI78" s="156"/>
      <c r="CJ78" s="156"/>
      <c r="CK78" s="156"/>
      <c r="CL78" s="156"/>
      <c r="CM78" s="156"/>
      <c r="CN78" s="156"/>
      <c r="CO78" s="156"/>
      <c r="CP78" s="156"/>
      <c r="CQ78" s="156"/>
      <c r="CR78" s="156"/>
      <c r="CS78" s="156"/>
      <c r="CT78" s="156"/>
      <c r="CU78" s="156"/>
      <c r="CV78" s="156"/>
      <c r="CW78" s="156"/>
      <c r="CX78" s="156"/>
      <c r="CY78" s="156"/>
      <c r="CZ78" s="156"/>
      <c r="DA78" s="156"/>
      <c r="DB78" s="156"/>
      <c r="DC78" s="156"/>
      <c r="DD78" s="156"/>
      <c r="DE78" s="156"/>
      <c r="DF78" s="156"/>
      <c r="DG78" s="156"/>
      <c r="DH78" s="156"/>
      <c r="DI78" s="156"/>
      <c r="DJ78" s="156"/>
      <c r="DK78" s="156"/>
      <c r="DL78" s="156"/>
      <c r="DM78" s="156"/>
      <c r="DN78" s="156"/>
      <c r="DO78" s="156"/>
      <c r="DP78" s="156"/>
      <c r="DQ78" s="156"/>
      <c r="DR78" s="156"/>
      <c r="DS78" s="156"/>
      <c r="DT78" s="156"/>
      <c r="DU78" s="156"/>
      <c r="DV78" s="156"/>
      <c r="DW78" s="156"/>
      <c r="DX78" s="156"/>
      <c r="DY78" s="156"/>
      <c r="DZ78" s="156"/>
      <c r="EA78" s="156"/>
      <c r="EB78" s="156"/>
      <c r="EC78" s="156"/>
      <c r="ED78" s="156"/>
      <c r="EE78" s="156"/>
      <c r="EF78" s="156"/>
      <c r="EG78" s="156"/>
      <c r="EH78" s="156"/>
      <c r="EI78" s="156"/>
      <c r="EJ78" s="156"/>
      <c r="EK78" s="156"/>
      <c r="EL78" s="156"/>
      <c r="EM78" s="156"/>
      <c r="EN78" s="156"/>
      <c r="EO78" s="156"/>
      <c r="EP78" s="156"/>
      <c r="EQ78" s="156"/>
      <c r="ER78" s="156"/>
      <c r="ES78" s="156"/>
      <c r="ET78" s="156"/>
      <c r="EU78" s="156"/>
      <c r="EV78" s="156"/>
      <c r="EW78" s="156"/>
      <c r="EX78" s="156"/>
      <c r="EY78" s="156"/>
      <c r="EZ78" s="156"/>
      <c r="FA78" s="156"/>
      <c r="FB78" s="156"/>
      <c r="FC78" s="156"/>
      <c r="FD78" s="156"/>
      <c r="FE78" s="156"/>
      <c r="FF78" s="156"/>
      <c r="FG78" s="156"/>
      <c r="FH78" s="156"/>
      <c r="FI78" s="156"/>
      <c r="FJ78" s="156"/>
      <c r="FK78" s="156"/>
      <c r="FL78" s="156"/>
      <c r="FM78" s="156"/>
      <c r="FN78" s="156"/>
      <c r="FO78" s="156"/>
      <c r="FP78" s="156"/>
      <c r="FQ78" s="156"/>
      <c r="FR78" s="156"/>
      <c r="FS78" s="156"/>
      <c r="FT78" s="156"/>
      <c r="FU78" s="156"/>
      <c r="FV78" s="156"/>
      <c r="FW78" s="156"/>
      <c r="FX78" s="156"/>
      <c r="FY78" s="156"/>
      <c r="FZ78" s="156"/>
      <c r="GA78" s="156"/>
      <c r="GB78" s="156"/>
      <c r="GC78" s="156"/>
      <c r="GD78" s="156"/>
      <c r="GE78" s="156"/>
      <c r="GF78" s="156"/>
      <c r="GG78" s="156"/>
      <c r="GH78" s="156"/>
      <c r="GI78" s="156"/>
      <c r="GJ78" s="156"/>
      <c r="GK78" s="156"/>
      <c r="GL78" s="156"/>
      <c r="GM78" s="156"/>
      <c r="GN78" s="156"/>
      <c r="GO78" s="156"/>
      <c r="GP78" s="156"/>
      <c r="GQ78" s="156"/>
      <c r="GR78" s="156"/>
      <c r="GS78" s="156"/>
      <c r="GT78" s="156"/>
      <c r="GU78" s="156"/>
      <c r="GV78" s="156"/>
      <c r="GW78" s="156"/>
      <c r="GX78" s="156"/>
      <c r="GY78" s="156"/>
      <c r="GZ78" s="156"/>
      <c r="HA78" s="156"/>
      <c r="HB78" s="156"/>
      <c r="HC78" s="156"/>
      <c r="HD78" s="156"/>
      <c r="HE78" s="156"/>
      <c r="HF78" s="156"/>
      <c r="HG78" s="156"/>
      <c r="HH78" s="156"/>
      <c r="HI78" s="156"/>
      <c r="HJ78" s="156"/>
      <c r="HK78" s="156"/>
      <c r="HL78" s="156"/>
      <c r="HM78" s="156"/>
      <c r="HN78" s="156"/>
      <c r="HO78" s="156"/>
      <c r="HP78" s="156"/>
      <c r="HQ78" s="156"/>
      <c r="HR78" s="156"/>
      <c r="HS78" s="156"/>
      <c r="HT78" s="156"/>
      <c r="HU78" s="156"/>
      <c r="HV78" s="156"/>
      <c r="HW78" s="156"/>
      <c r="HX78" s="156"/>
      <c r="HY78" s="156"/>
      <c r="HZ78" s="156"/>
      <c r="IA78" s="156"/>
      <c r="IB78" s="156"/>
      <c r="IC78" s="156"/>
      <c r="ID78" s="156"/>
    </row>
    <row r="79" spans="1:238">
      <c r="A79" s="188"/>
      <c r="B79" s="156"/>
      <c r="C79" s="156"/>
      <c r="D79" s="188"/>
      <c r="E79" s="190"/>
      <c r="F79" s="191"/>
      <c r="G79" s="193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56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6"/>
      <c r="CI79" s="156"/>
      <c r="CJ79" s="156"/>
      <c r="CK79" s="156"/>
      <c r="CL79" s="156"/>
      <c r="CM79" s="156"/>
      <c r="CN79" s="156"/>
      <c r="CO79" s="156"/>
      <c r="CP79" s="156"/>
      <c r="CQ79" s="156"/>
      <c r="CR79" s="156"/>
      <c r="CS79" s="156"/>
      <c r="CT79" s="156"/>
      <c r="CU79" s="156"/>
      <c r="CV79" s="156"/>
      <c r="CW79" s="156"/>
      <c r="CX79" s="156"/>
      <c r="CY79" s="156"/>
      <c r="CZ79" s="156"/>
      <c r="DA79" s="156"/>
      <c r="DB79" s="156"/>
      <c r="DC79" s="156"/>
      <c r="DD79" s="156"/>
      <c r="DE79" s="156"/>
      <c r="DF79" s="156"/>
      <c r="DG79" s="156"/>
      <c r="DH79" s="156"/>
      <c r="DI79" s="156"/>
      <c r="DJ79" s="156"/>
      <c r="DK79" s="156"/>
      <c r="DL79" s="156"/>
      <c r="DM79" s="156"/>
      <c r="DN79" s="156"/>
      <c r="DO79" s="156"/>
      <c r="DP79" s="156"/>
      <c r="DQ79" s="156"/>
      <c r="DR79" s="156"/>
      <c r="DS79" s="156"/>
      <c r="DT79" s="156"/>
      <c r="DU79" s="156"/>
      <c r="DV79" s="156"/>
      <c r="DW79" s="156"/>
      <c r="DX79" s="156"/>
      <c r="DY79" s="156"/>
      <c r="DZ79" s="156"/>
      <c r="EA79" s="156"/>
      <c r="EB79" s="156"/>
      <c r="EC79" s="156"/>
      <c r="ED79" s="156"/>
      <c r="EE79" s="156"/>
      <c r="EF79" s="156"/>
      <c r="EG79" s="156"/>
      <c r="EH79" s="156"/>
      <c r="EI79" s="156"/>
      <c r="EJ79" s="156"/>
      <c r="EK79" s="156"/>
      <c r="EL79" s="156"/>
      <c r="EM79" s="156"/>
      <c r="EN79" s="156"/>
      <c r="EO79" s="156"/>
      <c r="EP79" s="156"/>
      <c r="EQ79" s="156"/>
      <c r="ER79" s="156"/>
      <c r="ES79" s="156"/>
      <c r="ET79" s="156"/>
      <c r="EU79" s="156"/>
      <c r="EV79" s="156"/>
      <c r="EW79" s="156"/>
      <c r="EX79" s="156"/>
      <c r="EY79" s="156"/>
      <c r="EZ79" s="156"/>
      <c r="FA79" s="156"/>
      <c r="FB79" s="156"/>
      <c r="FC79" s="156"/>
      <c r="FD79" s="156"/>
      <c r="FE79" s="156"/>
      <c r="FF79" s="156"/>
      <c r="FG79" s="156"/>
      <c r="FH79" s="156"/>
      <c r="FI79" s="156"/>
      <c r="FJ79" s="156"/>
      <c r="FK79" s="156"/>
      <c r="FL79" s="156"/>
      <c r="FM79" s="156"/>
      <c r="FN79" s="156"/>
      <c r="FO79" s="156"/>
      <c r="FP79" s="156"/>
      <c r="FQ79" s="156"/>
      <c r="FR79" s="156"/>
      <c r="FS79" s="156"/>
      <c r="FT79" s="156"/>
      <c r="FU79" s="156"/>
      <c r="FV79" s="156"/>
      <c r="FW79" s="156"/>
      <c r="FX79" s="156"/>
      <c r="FY79" s="156"/>
      <c r="FZ79" s="156"/>
      <c r="GA79" s="156"/>
      <c r="GB79" s="156"/>
      <c r="GC79" s="156"/>
      <c r="GD79" s="156"/>
      <c r="GE79" s="156"/>
      <c r="GF79" s="156"/>
      <c r="GG79" s="156"/>
      <c r="GH79" s="156"/>
      <c r="GI79" s="156"/>
      <c r="GJ79" s="156"/>
      <c r="GK79" s="156"/>
      <c r="GL79" s="156"/>
      <c r="GM79" s="156"/>
      <c r="GN79" s="156"/>
      <c r="GO79" s="156"/>
      <c r="GP79" s="156"/>
      <c r="GQ79" s="156"/>
      <c r="GR79" s="156"/>
      <c r="GS79" s="156"/>
      <c r="GT79" s="156"/>
      <c r="GU79" s="156"/>
      <c r="GV79" s="156"/>
      <c r="GW79" s="156"/>
      <c r="GX79" s="156"/>
      <c r="GY79" s="156"/>
      <c r="GZ79" s="156"/>
      <c r="HA79" s="156"/>
      <c r="HB79" s="156"/>
      <c r="HC79" s="156"/>
      <c r="HD79" s="156"/>
      <c r="HE79" s="156"/>
      <c r="HF79" s="156"/>
      <c r="HG79" s="156"/>
      <c r="HH79" s="156"/>
      <c r="HI79" s="156"/>
      <c r="HJ79" s="156"/>
      <c r="HK79" s="156"/>
      <c r="HL79" s="156"/>
      <c r="HM79" s="156"/>
      <c r="HN79" s="156"/>
      <c r="HO79" s="156"/>
      <c r="HP79" s="156"/>
      <c r="HQ79" s="156"/>
      <c r="HR79" s="156"/>
      <c r="HS79" s="156"/>
      <c r="HT79" s="156"/>
      <c r="HU79" s="156"/>
      <c r="HV79" s="156"/>
      <c r="HW79" s="156"/>
      <c r="HX79" s="156"/>
      <c r="HY79" s="156"/>
      <c r="HZ79" s="156"/>
      <c r="IA79" s="156"/>
      <c r="IB79" s="156"/>
      <c r="IC79" s="156"/>
      <c r="ID79" s="156"/>
    </row>
    <row r="80" spans="1:238">
      <c r="A80" s="188"/>
      <c r="B80" s="156"/>
      <c r="C80" s="156"/>
      <c r="D80" s="188"/>
      <c r="E80" s="190"/>
      <c r="F80" s="191"/>
      <c r="G80" s="193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6"/>
      <c r="BQ80" s="156"/>
      <c r="BR80" s="156"/>
      <c r="BS80" s="156"/>
      <c r="BT80" s="156"/>
      <c r="BU80" s="156"/>
      <c r="BV80" s="156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56"/>
      <c r="CR80" s="156"/>
      <c r="CS80" s="156"/>
      <c r="CT80" s="156"/>
      <c r="CU80" s="156"/>
      <c r="CV80" s="156"/>
      <c r="CW80" s="156"/>
      <c r="CX80" s="156"/>
      <c r="CY80" s="156"/>
      <c r="CZ80" s="156"/>
      <c r="DA80" s="156"/>
      <c r="DB80" s="156"/>
      <c r="DC80" s="156"/>
      <c r="DD80" s="156"/>
      <c r="DE80" s="156"/>
      <c r="DF80" s="156"/>
      <c r="DG80" s="156"/>
      <c r="DH80" s="156"/>
      <c r="DI80" s="156"/>
      <c r="DJ80" s="156"/>
      <c r="DK80" s="156"/>
      <c r="DL80" s="156"/>
      <c r="DM80" s="156"/>
      <c r="DN80" s="156"/>
      <c r="DO80" s="156"/>
      <c r="DP80" s="156"/>
      <c r="DQ80" s="156"/>
      <c r="DR80" s="156"/>
      <c r="DS80" s="156"/>
      <c r="DT80" s="156"/>
      <c r="DU80" s="156"/>
      <c r="DV80" s="156"/>
      <c r="DW80" s="156"/>
      <c r="DX80" s="156"/>
      <c r="DY80" s="156"/>
      <c r="DZ80" s="156"/>
      <c r="EA80" s="156"/>
      <c r="EB80" s="156"/>
      <c r="EC80" s="156"/>
      <c r="ED80" s="156"/>
      <c r="EE80" s="156"/>
      <c r="EF80" s="156"/>
      <c r="EG80" s="156"/>
      <c r="EH80" s="156"/>
      <c r="EI80" s="156"/>
      <c r="EJ80" s="156"/>
      <c r="EK80" s="156"/>
      <c r="EL80" s="156"/>
      <c r="EM80" s="156"/>
      <c r="EN80" s="156"/>
      <c r="EO80" s="156"/>
      <c r="EP80" s="156"/>
      <c r="EQ80" s="156"/>
      <c r="ER80" s="156"/>
      <c r="ES80" s="156"/>
      <c r="ET80" s="156"/>
      <c r="EU80" s="156"/>
      <c r="EV80" s="156"/>
      <c r="EW80" s="156"/>
      <c r="EX80" s="156"/>
      <c r="EY80" s="156"/>
      <c r="EZ80" s="156"/>
      <c r="FA80" s="156"/>
      <c r="FB80" s="156"/>
      <c r="FC80" s="156"/>
      <c r="FD80" s="156"/>
      <c r="FE80" s="156"/>
      <c r="FF80" s="156"/>
      <c r="FG80" s="156"/>
      <c r="FH80" s="156"/>
      <c r="FI80" s="156"/>
      <c r="FJ80" s="156"/>
      <c r="FK80" s="156"/>
      <c r="FL80" s="156"/>
      <c r="FM80" s="156"/>
      <c r="FN80" s="156"/>
      <c r="FO80" s="156"/>
      <c r="FP80" s="156"/>
      <c r="FQ80" s="156"/>
      <c r="FR80" s="156"/>
      <c r="FS80" s="156"/>
      <c r="FT80" s="156"/>
      <c r="FU80" s="156"/>
      <c r="FV80" s="156"/>
      <c r="FW80" s="156"/>
      <c r="FX80" s="156"/>
      <c r="FY80" s="156"/>
      <c r="FZ80" s="156"/>
      <c r="GA80" s="156"/>
      <c r="GB80" s="156"/>
      <c r="GC80" s="156"/>
      <c r="GD80" s="156"/>
      <c r="GE80" s="156"/>
      <c r="GF80" s="156"/>
      <c r="GG80" s="156"/>
      <c r="GH80" s="156"/>
      <c r="GI80" s="156"/>
      <c r="GJ80" s="156"/>
      <c r="GK80" s="156"/>
      <c r="GL80" s="156"/>
      <c r="GM80" s="156"/>
      <c r="GN80" s="156"/>
      <c r="GO80" s="156"/>
      <c r="GP80" s="156"/>
      <c r="GQ80" s="156"/>
      <c r="GR80" s="156"/>
      <c r="GS80" s="156"/>
      <c r="GT80" s="156"/>
      <c r="GU80" s="156"/>
      <c r="GV80" s="156"/>
      <c r="GW80" s="156"/>
      <c r="GX80" s="156"/>
      <c r="GY80" s="156"/>
      <c r="GZ80" s="156"/>
      <c r="HA80" s="156"/>
      <c r="HB80" s="156"/>
      <c r="HC80" s="156"/>
      <c r="HD80" s="156"/>
      <c r="HE80" s="156"/>
      <c r="HF80" s="156"/>
      <c r="HG80" s="156"/>
      <c r="HH80" s="156"/>
      <c r="HI80" s="156"/>
      <c r="HJ80" s="156"/>
      <c r="HK80" s="156"/>
      <c r="HL80" s="156"/>
      <c r="HM80" s="156"/>
      <c r="HN80" s="156"/>
      <c r="HO80" s="156"/>
      <c r="HP80" s="156"/>
      <c r="HQ80" s="156"/>
      <c r="HR80" s="156"/>
      <c r="HS80" s="156"/>
      <c r="HT80" s="156"/>
      <c r="HU80" s="156"/>
      <c r="HV80" s="156"/>
      <c r="HW80" s="156"/>
      <c r="HX80" s="156"/>
      <c r="HY80" s="156"/>
      <c r="HZ80" s="156"/>
      <c r="IA80" s="156"/>
      <c r="IB80" s="156"/>
      <c r="IC80" s="156"/>
      <c r="ID80" s="156"/>
    </row>
    <row r="81" spans="1:238">
      <c r="A81" s="188"/>
      <c r="B81" s="156"/>
      <c r="C81" s="156"/>
      <c r="D81" s="188"/>
      <c r="E81" s="190"/>
      <c r="F81" s="191"/>
      <c r="G81" s="193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  <c r="CX81" s="156"/>
      <c r="CY81" s="156"/>
      <c r="CZ81" s="156"/>
      <c r="DA81" s="156"/>
      <c r="DB81" s="156"/>
      <c r="DC81" s="156"/>
      <c r="DD81" s="156"/>
      <c r="DE81" s="156"/>
      <c r="DF81" s="156"/>
      <c r="DG81" s="156"/>
      <c r="DH81" s="156"/>
      <c r="DI81" s="156"/>
      <c r="DJ81" s="156"/>
      <c r="DK81" s="156"/>
      <c r="DL81" s="156"/>
      <c r="DM81" s="156"/>
      <c r="DN81" s="156"/>
      <c r="DO81" s="156"/>
      <c r="DP81" s="156"/>
      <c r="DQ81" s="156"/>
      <c r="DR81" s="156"/>
      <c r="DS81" s="156"/>
      <c r="DT81" s="156"/>
      <c r="DU81" s="156"/>
      <c r="DV81" s="156"/>
      <c r="DW81" s="156"/>
      <c r="DX81" s="156"/>
      <c r="DY81" s="156"/>
      <c r="DZ81" s="156"/>
      <c r="EA81" s="156"/>
      <c r="EB81" s="156"/>
      <c r="EC81" s="156"/>
      <c r="ED81" s="156"/>
      <c r="EE81" s="156"/>
      <c r="EF81" s="156"/>
      <c r="EG81" s="156"/>
      <c r="EH81" s="156"/>
      <c r="EI81" s="156"/>
      <c r="EJ81" s="156"/>
      <c r="EK81" s="156"/>
      <c r="EL81" s="156"/>
      <c r="EM81" s="156"/>
      <c r="EN81" s="156"/>
      <c r="EO81" s="156"/>
      <c r="EP81" s="156"/>
      <c r="EQ81" s="156"/>
      <c r="ER81" s="156"/>
      <c r="ES81" s="156"/>
      <c r="ET81" s="156"/>
      <c r="EU81" s="156"/>
      <c r="EV81" s="156"/>
      <c r="EW81" s="156"/>
      <c r="EX81" s="156"/>
      <c r="EY81" s="156"/>
      <c r="EZ81" s="156"/>
      <c r="FA81" s="156"/>
      <c r="FB81" s="156"/>
      <c r="FC81" s="156"/>
      <c r="FD81" s="156"/>
      <c r="FE81" s="156"/>
      <c r="FF81" s="156"/>
      <c r="FG81" s="156"/>
      <c r="FH81" s="156"/>
      <c r="FI81" s="156"/>
      <c r="FJ81" s="156"/>
      <c r="FK81" s="156"/>
      <c r="FL81" s="156"/>
      <c r="FM81" s="156"/>
      <c r="FN81" s="156"/>
      <c r="FO81" s="156"/>
      <c r="FP81" s="156"/>
      <c r="FQ81" s="156"/>
      <c r="FR81" s="156"/>
      <c r="FS81" s="156"/>
      <c r="FT81" s="156"/>
      <c r="FU81" s="156"/>
      <c r="FV81" s="156"/>
      <c r="FW81" s="156"/>
      <c r="FX81" s="156"/>
      <c r="FY81" s="156"/>
      <c r="FZ81" s="156"/>
      <c r="GA81" s="156"/>
      <c r="GB81" s="156"/>
      <c r="GC81" s="156"/>
      <c r="GD81" s="156"/>
      <c r="GE81" s="156"/>
      <c r="GF81" s="156"/>
      <c r="GG81" s="156"/>
      <c r="GH81" s="156"/>
      <c r="GI81" s="156"/>
      <c r="GJ81" s="156"/>
      <c r="GK81" s="156"/>
      <c r="GL81" s="156"/>
      <c r="GM81" s="156"/>
      <c r="GN81" s="156"/>
      <c r="GO81" s="156"/>
      <c r="GP81" s="156"/>
      <c r="GQ81" s="156"/>
      <c r="GR81" s="156"/>
      <c r="GS81" s="156"/>
      <c r="GT81" s="156"/>
      <c r="GU81" s="156"/>
      <c r="GV81" s="156"/>
      <c r="GW81" s="156"/>
      <c r="GX81" s="156"/>
      <c r="GY81" s="156"/>
      <c r="GZ81" s="156"/>
      <c r="HA81" s="156"/>
      <c r="HB81" s="156"/>
      <c r="HC81" s="156"/>
      <c r="HD81" s="156"/>
      <c r="HE81" s="156"/>
      <c r="HF81" s="156"/>
      <c r="HG81" s="156"/>
      <c r="HH81" s="156"/>
      <c r="HI81" s="156"/>
      <c r="HJ81" s="156"/>
      <c r="HK81" s="156"/>
      <c r="HL81" s="156"/>
      <c r="HM81" s="156"/>
      <c r="HN81" s="156"/>
      <c r="HO81" s="156"/>
      <c r="HP81" s="156"/>
      <c r="HQ81" s="156"/>
      <c r="HR81" s="156"/>
      <c r="HS81" s="156"/>
      <c r="HT81" s="156"/>
      <c r="HU81" s="156"/>
      <c r="HV81" s="156"/>
      <c r="HW81" s="156"/>
      <c r="HX81" s="156"/>
      <c r="HY81" s="156"/>
      <c r="HZ81" s="156"/>
      <c r="IA81" s="156"/>
      <c r="IB81" s="156"/>
      <c r="IC81" s="156"/>
      <c r="ID81" s="156"/>
    </row>
    <row r="82" spans="1:238">
      <c r="A82" s="188"/>
      <c r="B82" s="156"/>
      <c r="C82" s="156"/>
      <c r="D82" s="188"/>
      <c r="E82" s="190"/>
      <c r="F82" s="191"/>
      <c r="G82" s="193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  <c r="DG82" s="156"/>
      <c r="DH82" s="156"/>
      <c r="DI82" s="156"/>
      <c r="DJ82" s="156"/>
      <c r="DK82" s="156"/>
      <c r="DL82" s="156"/>
      <c r="DM82" s="156"/>
      <c r="DN82" s="156"/>
      <c r="DO82" s="156"/>
      <c r="DP82" s="156"/>
      <c r="DQ82" s="156"/>
      <c r="DR82" s="156"/>
      <c r="DS82" s="156"/>
      <c r="DT82" s="156"/>
      <c r="DU82" s="156"/>
      <c r="DV82" s="156"/>
      <c r="DW82" s="156"/>
      <c r="DX82" s="156"/>
      <c r="DY82" s="156"/>
      <c r="DZ82" s="156"/>
      <c r="EA82" s="156"/>
      <c r="EB82" s="156"/>
      <c r="EC82" s="156"/>
      <c r="ED82" s="156"/>
      <c r="EE82" s="156"/>
      <c r="EF82" s="156"/>
      <c r="EG82" s="156"/>
      <c r="EH82" s="156"/>
      <c r="EI82" s="156"/>
      <c r="EJ82" s="156"/>
      <c r="EK82" s="156"/>
      <c r="EL82" s="156"/>
      <c r="EM82" s="156"/>
      <c r="EN82" s="156"/>
      <c r="EO82" s="156"/>
      <c r="EP82" s="156"/>
      <c r="EQ82" s="156"/>
      <c r="ER82" s="156"/>
      <c r="ES82" s="156"/>
      <c r="ET82" s="156"/>
      <c r="EU82" s="156"/>
      <c r="EV82" s="156"/>
      <c r="EW82" s="156"/>
      <c r="EX82" s="156"/>
      <c r="EY82" s="156"/>
      <c r="EZ82" s="156"/>
      <c r="FA82" s="156"/>
      <c r="FB82" s="156"/>
      <c r="FC82" s="156"/>
      <c r="FD82" s="156"/>
      <c r="FE82" s="156"/>
      <c r="FF82" s="156"/>
      <c r="FG82" s="156"/>
      <c r="FH82" s="156"/>
      <c r="FI82" s="156"/>
      <c r="FJ82" s="156"/>
      <c r="FK82" s="156"/>
      <c r="FL82" s="156"/>
      <c r="FM82" s="156"/>
      <c r="FN82" s="156"/>
      <c r="FO82" s="156"/>
      <c r="FP82" s="156"/>
      <c r="FQ82" s="156"/>
      <c r="FR82" s="156"/>
      <c r="FS82" s="156"/>
      <c r="FT82" s="156"/>
      <c r="FU82" s="156"/>
      <c r="FV82" s="156"/>
      <c r="FW82" s="156"/>
      <c r="FX82" s="156"/>
      <c r="FY82" s="156"/>
      <c r="FZ82" s="156"/>
      <c r="GA82" s="156"/>
      <c r="GB82" s="156"/>
      <c r="GC82" s="156"/>
      <c r="GD82" s="156"/>
      <c r="GE82" s="156"/>
      <c r="GF82" s="156"/>
      <c r="GG82" s="156"/>
      <c r="GH82" s="156"/>
      <c r="GI82" s="156"/>
      <c r="GJ82" s="156"/>
      <c r="GK82" s="156"/>
      <c r="GL82" s="156"/>
      <c r="GM82" s="156"/>
      <c r="GN82" s="156"/>
      <c r="GO82" s="156"/>
      <c r="GP82" s="156"/>
      <c r="GQ82" s="156"/>
      <c r="GR82" s="156"/>
      <c r="GS82" s="156"/>
      <c r="GT82" s="156"/>
      <c r="GU82" s="156"/>
      <c r="GV82" s="156"/>
      <c r="GW82" s="156"/>
      <c r="GX82" s="156"/>
      <c r="GY82" s="156"/>
      <c r="GZ82" s="156"/>
      <c r="HA82" s="156"/>
      <c r="HB82" s="156"/>
      <c r="HC82" s="156"/>
      <c r="HD82" s="156"/>
      <c r="HE82" s="156"/>
      <c r="HF82" s="156"/>
      <c r="HG82" s="156"/>
      <c r="HH82" s="156"/>
      <c r="HI82" s="156"/>
      <c r="HJ82" s="156"/>
      <c r="HK82" s="156"/>
      <c r="HL82" s="156"/>
      <c r="HM82" s="156"/>
      <c r="HN82" s="156"/>
      <c r="HO82" s="156"/>
      <c r="HP82" s="156"/>
      <c r="HQ82" s="156"/>
      <c r="HR82" s="156"/>
      <c r="HS82" s="156"/>
      <c r="HT82" s="156"/>
      <c r="HU82" s="156"/>
      <c r="HV82" s="156"/>
      <c r="HW82" s="156"/>
      <c r="HX82" s="156"/>
      <c r="HY82" s="156"/>
      <c r="HZ82" s="156"/>
      <c r="IA82" s="156"/>
      <c r="IB82" s="156"/>
      <c r="IC82" s="156"/>
      <c r="ID82" s="156"/>
    </row>
    <row r="83" spans="1:238">
      <c r="A83" s="188"/>
      <c r="B83" s="156"/>
      <c r="C83" s="156"/>
      <c r="D83" s="188"/>
      <c r="E83" s="190"/>
      <c r="F83" s="191"/>
      <c r="G83" s="193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  <c r="CA83" s="156"/>
      <c r="CB83" s="156"/>
      <c r="CC83" s="156"/>
      <c r="CD83" s="156"/>
      <c r="CE83" s="156"/>
      <c r="CF83" s="156"/>
      <c r="CG83" s="156"/>
      <c r="CH83" s="156"/>
      <c r="CI83" s="156"/>
      <c r="CJ83" s="156"/>
      <c r="CK83" s="156"/>
      <c r="CL83" s="156"/>
      <c r="CM83" s="156"/>
      <c r="CN83" s="156"/>
      <c r="CO83" s="156"/>
      <c r="CP83" s="156"/>
      <c r="CQ83" s="156"/>
      <c r="CR83" s="156"/>
      <c r="CS83" s="156"/>
      <c r="CT83" s="156"/>
      <c r="CU83" s="156"/>
      <c r="CV83" s="156"/>
      <c r="CW83" s="156"/>
      <c r="CX83" s="156"/>
      <c r="CY83" s="156"/>
      <c r="CZ83" s="156"/>
      <c r="DA83" s="156"/>
      <c r="DB83" s="156"/>
      <c r="DC83" s="156"/>
      <c r="DD83" s="156"/>
      <c r="DE83" s="156"/>
      <c r="DF83" s="156"/>
      <c r="DG83" s="156"/>
      <c r="DH83" s="156"/>
      <c r="DI83" s="156"/>
      <c r="DJ83" s="156"/>
      <c r="DK83" s="156"/>
      <c r="DL83" s="156"/>
      <c r="DM83" s="156"/>
      <c r="DN83" s="156"/>
      <c r="DO83" s="156"/>
      <c r="DP83" s="156"/>
      <c r="DQ83" s="156"/>
      <c r="DR83" s="156"/>
      <c r="DS83" s="156"/>
      <c r="DT83" s="156"/>
      <c r="DU83" s="156"/>
      <c r="DV83" s="156"/>
      <c r="DW83" s="156"/>
      <c r="DX83" s="156"/>
      <c r="DY83" s="156"/>
      <c r="DZ83" s="156"/>
      <c r="EA83" s="156"/>
      <c r="EB83" s="156"/>
      <c r="EC83" s="156"/>
      <c r="ED83" s="156"/>
      <c r="EE83" s="156"/>
      <c r="EF83" s="156"/>
      <c r="EG83" s="156"/>
      <c r="EH83" s="156"/>
      <c r="EI83" s="156"/>
      <c r="EJ83" s="156"/>
      <c r="EK83" s="156"/>
      <c r="EL83" s="156"/>
      <c r="EM83" s="156"/>
      <c r="EN83" s="156"/>
      <c r="EO83" s="156"/>
      <c r="EP83" s="156"/>
      <c r="EQ83" s="156"/>
      <c r="ER83" s="156"/>
      <c r="ES83" s="156"/>
      <c r="ET83" s="156"/>
      <c r="EU83" s="156"/>
      <c r="EV83" s="156"/>
      <c r="EW83" s="156"/>
      <c r="EX83" s="156"/>
      <c r="EY83" s="156"/>
      <c r="EZ83" s="156"/>
      <c r="FA83" s="156"/>
      <c r="FB83" s="156"/>
      <c r="FC83" s="156"/>
      <c r="FD83" s="156"/>
      <c r="FE83" s="156"/>
      <c r="FF83" s="156"/>
      <c r="FG83" s="156"/>
      <c r="FH83" s="156"/>
      <c r="FI83" s="156"/>
      <c r="FJ83" s="156"/>
      <c r="FK83" s="156"/>
      <c r="FL83" s="156"/>
      <c r="FM83" s="156"/>
      <c r="FN83" s="156"/>
      <c r="FO83" s="156"/>
      <c r="FP83" s="156"/>
      <c r="FQ83" s="156"/>
      <c r="FR83" s="156"/>
      <c r="FS83" s="156"/>
      <c r="FT83" s="156"/>
      <c r="FU83" s="156"/>
      <c r="FV83" s="156"/>
      <c r="FW83" s="156"/>
      <c r="FX83" s="156"/>
      <c r="FY83" s="156"/>
      <c r="FZ83" s="156"/>
      <c r="GA83" s="156"/>
      <c r="GB83" s="156"/>
      <c r="GC83" s="156"/>
      <c r="GD83" s="156"/>
      <c r="GE83" s="156"/>
      <c r="GF83" s="156"/>
      <c r="GG83" s="156"/>
      <c r="GH83" s="156"/>
      <c r="GI83" s="156"/>
      <c r="GJ83" s="156"/>
      <c r="GK83" s="156"/>
      <c r="GL83" s="156"/>
      <c r="GM83" s="156"/>
      <c r="GN83" s="156"/>
      <c r="GO83" s="156"/>
      <c r="GP83" s="156"/>
      <c r="GQ83" s="156"/>
      <c r="GR83" s="156"/>
      <c r="GS83" s="156"/>
      <c r="GT83" s="156"/>
      <c r="GU83" s="156"/>
      <c r="GV83" s="156"/>
      <c r="GW83" s="156"/>
      <c r="GX83" s="156"/>
      <c r="GY83" s="156"/>
      <c r="GZ83" s="156"/>
      <c r="HA83" s="156"/>
      <c r="HB83" s="156"/>
      <c r="HC83" s="156"/>
      <c r="HD83" s="156"/>
      <c r="HE83" s="156"/>
      <c r="HF83" s="156"/>
      <c r="HG83" s="156"/>
      <c r="HH83" s="156"/>
      <c r="HI83" s="156"/>
      <c r="HJ83" s="156"/>
      <c r="HK83" s="156"/>
      <c r="HL83" s="156"/>
      <c r="HM83" s="156"/>
      <c r="HN83" s="156"/>
      <c r="HO83" s="156"/>
      <c r="HP83" s="156"/>
      <c r="HQ83" s="156"/>
      <c r="HR83" s="156"/>
      <c r="HS83" s="156"/>
      <c r="HT83" s="156"/>
      <c r="HU83" s="156"/>
      <c r="HV83" s="156"/>
      <c r="HW83" s="156"/>
      <c r="HX83" s="156"/>
      <c r="HY83" s="156"/>
      <c r="HZ83" s="156"/>
      <c r="IA83" s="156"/>
      <c r="IB83" s="156"/>
      <c r="IC83" s="156"/>
      <c r="ID83" s="156"/>
    </row>
    <row r="84" spans="1:238">
      <c r="A84" s="188"/>
      <c r="B84" s="156"/>
      <c r="C84" s="156"/>
      <c r="D84" s="188"/>
      <c r="E84" s="190"/>
      <c r="F84" s="191"/>
      <c r="G84" s="193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  <c r="CX84" s="156"/>
      <c r="CY84" s="156"/>
      <c r="CZ84" s="156"/>
      <c r="DA84" s="156"/>
      <c r="DB84" s="156"/>
      <c r="DC84" s="156"/>
      <c r="DD84" s="156"/>
      <c r="DE84" s="156"/>
      <c r="DF84" s="156"/>
      <c r="DG84" s="156"/>
      <c r="DH84" s="156"/>
      <c r="DI84" s="156"/>
      <c r="DJ84" s="156"/>
      <c r="DK84" s="156"/>
      <c r="DL84" s="156"/>
      <c r="DM84" s="156"/>
      <c r="DN84" s="156"/>
      <c r="DO84" s="156"/>
      <c r="DP84" s="156"/>
      <c r="DQ84" s="156"/>
      <c r="DR84" s="156"/>
      <c r="DS84" s="156"/>
      <c r="DT84" s="156"/>
      <c r="DU84" s="156"/>
      <c r="DV84" s="156"/>
      <c r="DW84" s="156"/>
      <c r="DX84" s="156"/>
      <c r="DY84" s="156"/>
      <c r="DZ84" s="156"/>
      <c r="EA84" s="156"/>
      <c r="EB84" s="156"/>
      <c r="EC84" s="156"/>
      <c r="ED84" s="156"/>
      <c r="EE84" s="156"/>
      <c r="EF84" s="156"/>
      <c r="EG84" s="156"/>
      <c r="EH84" s="156"/>
      <c r="EI84" s="156"/>
      <c r="EJ84" s="156"/>
      <c r="EK84" s="156"/>
      <c r="EL84" s="156"/>
      <c r="EM84" s="156"/>
      <c r="EN84" s="156"/>
      <c r="EO84" s="156"/>
      <c r="EP84" s="156"/>
      <c r="EQ84" s="156"/>
      <c r="ER84" s="156"/>
      <c r="ES84" s="156"/>
      <c r="ET84" s="156"/>
      <c r="EU84" s="156"/>
      <c r="EV84" s="156"/>
      <c r="EW84" s="156"/>
      <c r="EX84" s="156"/>
      <c r="EY84" s="156"/>
      <c r="EZ84" s="156"/>
      <c r="FA84" s="156"/>
      <c r="FB84" s="156"/>
      <c r="FC84" s="156"/>
      <c r="FD84" s="156"/>
      <c r="FE84" s="156"/>
      <c r="FF84" s="156"/>
      <c r="FG84" s="156"/>
      <c r="FH84" s="156"/>
      <c r="FI84" s="156"/>
      <c r="FJ84" s="156"/>
      <c r="FK84" s="156"/>
      <c r="FL84" s="156"/>
      <c r="FM84" s="156"/>
      <c r="FN84" s="156"/>
      <c r="FO84" s="156"/>
      <c r="FP84" s="156"/>
      <c r="FQ84" s="156"/>
      <c r="FR84" s="156"/>
      <c r="FS84" s="156"/>
      <c r="FT84" s="156"/>
      <c r="FU84" s="156"/>
      <c r="FV84" s="156"/>
      <c r="FW84" s="156"/>
      <c r="FX84" s="156"/>
      <c r="FY84" s="156"/>
      <c r="FZ84" s="156"/>
      <c r="GA84" s="156"/>
      <c r="GB84" s="156"/>
      <c r="GC84" s="156"/>
      <c r="GD84" s="156"/>
      <c r="GE84" s="156"/>
      <c r="GF84" s="156"/>
      <c r="GG84" s="156"/>
      <c r="GH84" s="156"/>
      <c r="GI84" s="156"/>
      <c r="GJ84" s="156"/>
      <c r="GK84" s="156"/>
      <c r="GL84" s="156"/>
      <c r="GM84" s="156"/>
      <c r="GN84" s="156"/>
      <c r="GO84" s="156"/>
      <c r="GP84" s="156"/>
      <c r="GQ84" s="156"/>
      <c r="GR84" s="156"/>
      <c r="GS84" s="156"/>
      <c r="GT84" s="156"/>
      <c r="GU84" s="156"/>
      <c r="GV84" s="156"/>
      <c r="GW84" s="156"/>
      <c r="GX84" s="156"/>
      <c r="GY84" s="156"/>
      <c r="GZ84" s="156"/>
      <c r="HA84" s="156"/>
      <c r="HB84" s="156"/>
      <c r="HC84" s="156"/>
      <c r="HD84" s="156"/>
      <c r="HE84" s="156"/>
      <c r="HF84" s="156"/>
      <c r="HG84" s="156"/>
      <c r="HH84" s="156"/>
      <c r="HI84" s="156"/>
      <c r="HJ84" s="156"/>
      <c r="HK84" s="156"/>
      <c r="HL84" s="156"/>
      <c r="HM84" s="156"/>
      <c r="HN84" s="156"/>
      <c r="HO84" s="156"/>
      <c r="HP84" s="156"/>
      <c r="HQ84" s="156"/>
      <c r="HR84" s="156"/>
      <c r="HS84" s="156"/>
      <c r="HT84" s="156"/>
      <c r="HU84" s="156"/>
      <c r="HV84" s="156"/>
      <c r="HW84" s="156"/>
      <c r="HX84" s="156"/>
      <c r="HY84" s="156"/>
      <c r="HZ84" s="156"/>
      <c r="IA84" s="156"/>
      <c r="IB84" s="156"/>
      <c r="IC84" s="156"/>
      <c r="ID84" s="156"/>
    </row>
    <row r="85" spans="1:238">
      <c r="A85" s="188"/>
      <c r="B85" s="156"/>
      <c r="C85" s="156"/>
      <c r="D85" s="188"/>
      <c r="E85" s="190"/>
      <c r="F85" s="191"/>
      <c r="G85" s="193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56"/>
      <c r="CO85" s="156"/>
      <c r="CP85" s="156"/>
      <c r="CQ85" s="156"/>
      <c r="CR85" s="156"/>
      <c r="CS85" s="156"/>
      <c r="CT85" s="156"/>
      <c r="CU85" s="156"/>
      <c r="CV85" s="156"/>
      <c r="CW85" s="156"/>
      <c r="CX85" s="156"/>
      <c r="CY85" s="156"/>
      <c r="CZ85" s="156"/>
      <c r="DA85" s="156"/>
      <c r="DB85" s="156"/>
      <c r="DC85" s="156"/>
      <c r="DD85" s="156"/>
      <c r="DE85" s="156"/>
      <c r="DF85" s="156"/>
      <c r="DG85" s="156"/>
      <c r="DH85" s="156"/>
      <c r="DI85" s="156"/>
      <c r="DJ85" s="156"/>
      <c r="DK85" s="156"/>
      <c r="DL85" s="156"/>
      <c r="DM85" s="156"/>
      <c r="DN85" s="156"/>
      <c r="DO85" s="156"/>
      <c r="DP85" s="156"/>
      <c r="DQ85" s="156"/>
      <c r="DR85" s="156"/>
      <c r="DS85" s="156"/>
      <c r="DT85" s="156"/>
      <c r="DU85" s="156"/>
      <c r="DV85" s="156"/>
      <c r="DW85" s="156"/>
      <c r="DX85" s="156"/>
      <c r="DY85" s="156"/>
      <c r="DZ85" s="156"/>
      <c r="EA85" s="156"/>
      <c r="EB85" s="156"/>
      <c r="EC85" s="156"/>
      <c r="ED85" s="156"/>
      <c r="EE85" s="156"/>
      <c r="EF85" s="156"/>
      <c r="EG85" s="156"/>
      <c r="EH85" s="156"/>
      <c r="EI85" s="156"/>
      <c r="EJ85" s="156"/>
      <c r="EK85" s="156"/>
      <c r="EL85" s="156"/>
      <c r="EM85" s="156"/>
      <c r="EN85" s="156"/>
      <c r="EO85" s="156"/>
      <c r="EP85" s="156"/>
      <c r="EQ85" s="156"/>
      <c r="ER85" s="156"/>
      <c r="ES85" s="156"/>
      <c r="ET85" s="156"/>
      <c r="EU85" s="156"/>
      <c r="EV85" s="156"/>
      <c r="EW85" s="156"/>
      <c r="EX85" s="156"/>
      <c r="EY85" s="156"/>
      <c r="EZ85" s="156"/>
      <c r="FA85" s="156"/>
      <c r="FB85" s="156"/>
      <c r="FC85" s="156"/>
      <c r="FD85" s="156"/>
      <c r="FE85" s="156"/>
      <c r="FF85" s="156"/>
      <c r="FG85" s="156"/>
      <c r="FH85" s="156"/>
      <c r="FI85" s="156"/>
      <c r="FJ85" s="156"/>
      <c r="FK85" s="156"/>
      <c r="FL85" s="156"/>
      <c r="FM85" s="156"/>
      <c r="FN85" s="156"/>
      <c r="FO85" s="156"/>
      <c r="FP85" s="156"/>
      <c r="FQ85" s="156"/>
      <c r="FR85" s="156"/>
      <c r="FS85" s="156"/>
      <c r="FT85" s="156"/>
      <c r="FU85" s="156"/>
      <c r="FV85" s="156"/>
      <c r="FW85" s="156"/>
      <c r="FX85" s="156"/>
      <c r="FY85" s="156"/>
      <c r="FZ85" s="156"/>
      <c r="GA85" s="156"/>
      <c r="GB85" s="156"/>
      <c r="GC85" s="156"/>
      <c r="GD85" s="156"/>
      <c r="GE85" s="156"/>
      <c r="GF85" s="156"/>
      <c r="GG85" s="156"/>
      <c r="GH85" s="156"/>
      <c r="GI85" s="156"/>
      <c r="GJ85" s="156"/>
      <c r="GK85" s="156"/>
      <c r="GL85" s="156"/>
      <c r="GM85" s="156"/>
      <c r="GN85" s="156"/>
      <c r="GO85" s="156"/>
      <c r="GP85" s="156"/>
      <c r="GQ85" s="156"/>
      <c r="GR85" s="156"/>
      <c r="GS85" s="156"/>
      <c r="GT85" s="156"/>
      <c r="GU85" s="156"/>
      <c r="GV85" s="156"/>
      <c r="GW85" s="156"/>
      <c r="GX85" s="156"/>
      <c r="GY85" s="156"/>
      <c r="GZ85" s="156"/>
      <c r="HA85" s="156"/>
      <c r="HB85" s="156"/>
      <c r="HC85" s="156"/>
      <c r="HD85" s="156"/>
      <c r="HE85" s="156"/>
      <c r="HF85" s="156"/>
      <c r="HG85" s="156"/>
      <c r="HH85" s="156"/>
      <c r="HI85" s="156"/>
      <c r="HJ85" s="156"/>
      <c r="HK85" s="156"/>
      <c r="HL85" s="156"/>
      <c r="HM85" s="156"/>
      <c r="HN85" s="156"/>
      <c r="HO85" s="156"/>
      <c r="HP85" s="156"/>
      <c r="HQ85" s="156"/>
      <c r="HR85" s="156"/>
      <c r="HS85" s="156"/>
      <c r="HT85" s="156"/>
      <c r="HU85" s="156"/>
      <c r="HV85" s="156"/>
      <c r="HW85" s="156"/>
      <c r="HX85" s="156"/>
      <c r="HY85" s="156"/>
      <c r="HZ85" s="156"/>
      <c r="IA85" s="156"/>
      <c r="IB85" s="156"/>
      <c r="IC85" s="156"/>
      <c r="ID85" s="156"/>
    </row>
    <row r="86" spans="1:238">
      <c r="A86" s="188"/>
      <c r="B86" s="156"/>
      <c r="C86" s="156"/>
      <c r="D86" s="188"/>
      <c r="E86" s="190"/>
      <c r="F86" s="191"/>
      <c r="G86" s="193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6"/>
      <c r="BR86" s="156"/>
      <c r="BS86" s="156"/>
      <c r="BT86" s="156"/>
      <c r="BU86" s="156"/>
      <c r="BV86" s="156"/>
      <c r="BW86" s="156"/>
      <c r="BX86" s="156"/>
      <c r="BY86" s="156"/>
      <c r="BZ86" s="156"/>
      <c r="CA86" s="156"/>
      <c r="CB86" s="156"/>
      <c r="CC86" s="156"/>
      <c r="CD86" s="156"/>
      <c r="CE86" s="156"/>
      <c r="CF86" s="156"/>
      <c r="CG86" s="156"/>
      <c r="CH86" s="156"/>
      <c r="CI86" s="156"/>
      <c r="CJ86" s="156"/>
      <c r="CK86" s="156"/>
      <c r="CL86" s="156"/>
      <c r="CM86" s="156"/>
      <c r="CN86" s="156"/>
      <c r="CO86" s="156"/>
      <c r="CP86" s="156"/>
      <c r="CQ86" s="156"/>
      <c r="CR86" s="156"/>
      <c r="CS86" s="156"/>
      <c r="CT86" s="156"/>
      <c r="CU86" s="156"/>
      <c r="CV86" s="156"/>
      <c r="CW86" s="156"/>
      <c r="CX86" s="156"/>
      <c r="CY86" s="156"/>
      <c r="CZ86" s="156"/>
      <c r="DA86" s="156"/>
      <c r="DB86" s="156"/>
      <c r="DC86" s="156"/>
      <c r="DD86" s="156"/>
      <c r="DE86" s="156"/>
      <c r="DF86" s="156"/>
      <c r="DG86" s="156"/>
      <c r="DH86" s="156"/>
      <c r="DI86" s="156"/>
      <c r="DJ86" s="156"/>
      <c r="DK86" s="156"/>
      <c r="DL86" s="156"/>
      <c r="DM86" s="156"/>
      <c r="DN86" s="156"/>
      <c r="DO86" s="156"/>
      <c r="DP86" s="156"/>
      <c r="DQ86" s="156"/>
      <c r="DR86" s="156"/>
      <c r="DS86" s="156"/>
      <c r="DT86" s="156"/>
      <c r="DU86" s="156"/>
      <c r="DV86" s="156"/>
      <c r="DW86" s="156"/>
      <c r="DX86" s="156"/>
      <c r="DY86" s="156"/>
      <c r="DZ86" s="156"/>
      <c r="EA86" s="156"/>
      <c r="EB86" s="156"/>
      <c r="EC86" s="156"/>
      <c r="ED86" s="156"/>
      <c r="EE86" s="156"/>
      <c r="EF86" s="156"/>
      <c r="EG86" s="156"/>
      <c r="EH86" s="156"/>
      <c r="EI86" s="156"/>
      <c r="EJ86" s="156"/>
      <c r="EK86" s="156"/>
      <c r="EL86" s="156"/>
      <c r="EM86" s="156"/>
      <c r="EN86" s="156"/>
      <c r="EO86" s="156"/>
      <c r="EP86" s="156"/>
      <c r="EQ86" s="156"/>
      <c r="ER86" s="156"/>
      <c r="ES86" s="156"/>
      <c r="ET86" s="156"/>
      <c r="EU86" s="156"/>
      <c r="EV86" s="156"/>
      <c r="EW86" s="156"/>
      <c r="EX86" s="156"/>
      <c r="EY86" s="156"/>
      <c r="EZ86" s="156"/>
      <c r="FA86" s="156"/>
      <c r="FB86" s="156"/>
      <c r="FC86" s="156"/>
      <c r="FD86" s="156"/>
      <c r="FE86" s="156"/>
      <c r="FF86" s="156"/>
      <c r="FG86" s="156"/>
      <c r="FH86" s="156"/>
      <c r="FI86" s="156"/>
      <c r="FJ86" s="156"/>
      <c r="FK86" s="156"/>
      <c r="FL86" s="156"/>
      <c r="FM86" s="156"/>
      <c r="FN86" s="156"/>
      <c r="FO86" s="156"/>
      <c r="FP86" s="156"/>
      <c r="FQ86" s="156"/>
      <c r="FR86" s="156"/>
      <c r="FS86" s="156"/>
      <c r="FT86" s="156"/>
      <c r="FU86" s="156"/>
      <c r="FV86" s="156"/>
      <c r="FW86" s="156"/>
      <c r="FX86" s="156"/>
      <c r="FY86" s="156"/>
      <c r="FZ86" s="156"/>
      <c r="GA86" s="156"/>
      <c r="GB86" s="156"/>
      <c r="GC86" s="156"/>
      <c r="GD86" s="156"/>
      <c r="GE86" s="156"/>
      <c r="GF86" s="156"/>
      <c r="GG86" s="156"/>
      <c r="GH86" s="156"/>
      <c r="GI86" s="156"/>
      <c r="GJ86" s="156"/>
      <c r="GK86" s="156"/>
      <c r="GL86" s="156"/>
      <c r="GM86" s="156"/>
      <c r="GN86" s="156"/>
      <c r="GO86" s="156"/>
      <c r="GP86" s="156"/>
      <c r="GQ86" s="156"/>
      <c r="GR86" s="156"/>
      <c r="GS86" s="156"/>
      <c r="GT86" s="156"/>
      <c r="GU86" s="156"/>
      <c r="GV86" s="156"/>
      <c r="GW86" s="156"/>
      <c r="GX86" s="156"/>
      <c r="GY86" s="156"/>
      <c r="GZ86" s="156"/>
      <c r="HA86" s="156"/>
      <c r="HB86" s="156"/>
      <c r="HC86" s="156"/>
      <c r="HD86" s="156"/>
      <c r="HE86" s="156"/>
      <c r="HF86" s="156"/>
      <c r="HG86" s="156"/>
      <c r="HH86" s="156"/>
      <c r="HI86" s="156"/>
      <c r="HJ86" s="156"/>
      <c r="HK86" s="156"/>
      <c r="HL86" s="156"/>
      <c r="HM86" s="156"/>
      <c r="HN86" s="156"/>
      <c r="HO86" s="156"/>
      <c r="HP86" s="156"/>
      <c r="HQ86" s="156"/>
      <c r="HR86" s="156"/>
      <c r="HS86" s="156"/>
      <c r="HT86" s="156"/>
      <c r="HU86" s="156"/>
      <c r="HV86" s="156"/>
      <c r="HW86" s="156"/>
      <c r="HX86" s="156"/>
      <c r="HY86" s="156"/>
      <c r="HZ86" s="156"/>
      <c r="IA86" s="156"/>
      <c r="IB86" s="156"/>
      <c r="IC86" s="156"/>
      <c r="ID86" s="156"/>
    </row>
    <row r="87" spans="1:238">
      <c r="A87" s="188"/>
      <c r="B87" s="156"/>
      <c r="C87" s="156"/>
      <c r="D87" s="188"/>
      <c r="E87" s="190"/>
      <c r="F87" s="191"/>
      <c r="G87" s="193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  <c r="CA87" s="156"/>
      <c r="CB87" s="156"/>
      <c r="CC87" s="156"/>
      <c r="CD87" s="156"/>
      <c r="CE87" s="156"/>
      <c r="CF87" s="156"/>
      <c r="CG87" s="156"/>
      <c r="CH87" s="156"/>
      <c r="CI87" s="156"/>
      <c r="CJ87" s="156"/>
      <c r="CK87" s="156"/>
      <c r="CL87" s="156"/>
      <c r="CM87" s="156"/>
      <c r="CN87" s="156"/>
      <c r="CO87" s="156"/>
      <c r="CP87" s="156"/>
      <c r="CQ87" s="156"/>
      <c r="CR87" s="156"/>
      <c r="CS87" s="156"/>
      <c r="CT87" s="156"/>
      <c r="CU87" s="156"/>
      <c r="CV87" s="156"/>
      <c r="CW87" s="156"/>
      <c r="CX87" s="156"/>
      <c r="CY87" s="156"/>
      <c r="CZ87" s="156"/>
      <c r="DA87" s="156"/>
      <c r="DB87" s="156"/>
      <c r="DC87" s="156"/>
      <c r="DD87" s="156"/>
      <c r="DE87" s="156"/>
      <c r="DF87" s="156"/>
      <c r="DG87" s="156"/>
      <c r="DH87" s="156"/>
      <c r="DI87" s="156"/>
      <c r="DJ87" s="156"/>
      <c r="DK87" s="156"/>
      <c r="DL87" s="156"/>
      <c r="DM87" s="156"/>
      <c r="DN87" s="156"/>
      <c r="DO87" s="156"/>
      <c r="DP87" s="156"/>
      <c r="DQ87" s="156"/>
      <c r="DR87" s="156"/>
      <c r="DS87" s="156"/>
      <c r="DT87" s="156"/>
      <c r="DU87" s="156"/>
      <c r="DV87" s="156"/>
      <c r="DW87" s="156"/>
      <c r="DX87" s="156"/>
      <c r="DY87" s="156"/>
      <c r="DZ87" s="156"/>
      <c r="EA87" s="156"/>
      <c r="EB87" s="156"/>
      <c r="EC87" s="156"/>
      <c r="ED87" s="156"/>
      <c r="EE87" s="156"/>
      <c r="EF87" s="156"/>
      <c r="EG87" s="156"/>
      <c r="EH87" s="156"/>
      <c r="EI87" s="156"/>
      <c r="EJ87" s="156"/>
      <c r="EK87" s="156"/>
      <c r="EL87" s="156"/>
      <c r="EM87" s="156"/>
      <c r="EN87" s="156"/>
      <c r="EO87" s="156"/>
      <c r="EP87" s="156"/>
      <c r="EQ87" s="156"/>
      <c r="ER87" s="156"/>
      <c r="ES87" s="156"/>
      <c r="ET87" s="156"/>
      <c r="EU87" s="156"/>
      <c r="EV87" s="156"/>
      <c r="EW87" s="156"/>
      <c r="EX87" s="156"/>
      <c r="EY87" s="156"/>
      <c r="EZ87" s="156"/>
      <c r="FA87" s="156"/>
      <c r="FB87" s="156"/>
      <c r="FC87" s="156"/>
      <c r="FD87" s="156"/>
      <c r="FE87" s="156"/>
      <c r="FF87" s="156"/>
      <c r="FG87" s="156"/>
      <c r="FH87" s="156"/>
      <c r="FI87" s="156"/>
      <c r="FJ87" s="156"/>
      <c r="FK87" s="156"/>
      <c r="FL87" s="156"/>
      <c r="FM87" s="156"/>
      <c r="FN87" s="156"/>
      <c r="FO87" s="156"/>
      <c r="FP87" s="156"/>
      <c r="FQ87" s="156"/>
      <c r="FR87" s="156"/>
      <c r="FS87" s="156"/>
      <c r="FT87" s="156"/>
      <c r="FU87" s="156"/>
      <c r="FV87" s="156"/>
      <c r="FW87" s="156"/>
      <c r="FX87" s="156"/>
      <c r="FY87" s="156"/>
      <c r="FZ87" s="156"/>
      <c r="GA87" s="156"/>
      <c r="GB87" s="156"/>
      <c r="GC87" s="156"/>
      <c r="GD87" s="156"/>
      <c r="GE87" s="156"/>
      <c r="GF87" s="156"/>
      <c r="GG87" s="156"/>
      <c r="GH87" s="156"/>
      <c r="GI87" s="156"/>
      <c r="GJ87" s="156"/>
      <c r="GK87" s="156"/>
      <c r="GL87" s="156"/>
      <c r="GM87" s="156"/>
      <c r="GN87" s="156"/>
      <c r="GO87" s="156"/>
      <c r="GP87" s="156"/>
      <c r="GQ87" s="156"/>
      <c r="GR87" s="156"/>
      <c r="GS87" s="156"/>
      <c r="GT87" s="156"/>
      <c r="GU87" s="156"/>
      <c r="GV87" s="156"/>
      <c r="GW87" s="156"/>
      <c r="GX87" s="156"/>
      <c r="GY87" s="156"/>
      <c r="GZ87" s="156"/>
      <c r="HA87" s="156"/>
      <c r="HB87" s="156"/>
      <c r="HC87" s="156"/>
      <c r="HD87" s="156"/>
      <c r="HE87" s="156"/>
      <c r="HF87" s="156"/>
      <c r="HG87" s="156"/>
      <c r="HH87" s="156"/>
      <c r="HI87" s="156"/>
      <c r="HJ87" s="156"/>
      <c r="HK87" s="156"/>
      <c r="HL87" s="156"/>
      <c r="HM87" s="156"/>
      <c r="HN87" s="156"/>
      <c r="HO87" s="156"/>
      <c r="HP87" s="156"/>
      <c r="HQ87" s="156"/>
      <c r="HR87" s="156"/>
      <c r="HS87" s="156"/>
      <c r="HT87" s="156"/>
      <c r="HU87" s="156"/>
      <c r="HV87" s="156"/>
      <c r="HW87" s="156"/>
      <c r="HX87" s="156"/>
      <c r="HY87" s="156"/>
      <c r="HZ87" s="156"/>
      <c r="IA87" s="156"/>
      <c r="IB87" s="156"/>
      <c r="IC87" s="156"/>
      <c r="ID87" s="156"/>
    </row>
    <row r="88" spans="1:238">
      <c r="A88" s="188"/>
      <c r="B88" s="156"/>
      <c r="C88" s="156"/>
      <c r="D88" s="188"/>
      <c r="E88" s="190"/>
      <c r="F88" s="191"/>
      <c r="G88" s="193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  <c r="CA88" s="156"/>
      <c r="CB88" s="156"/>
      <c r="CC88" s="156"/>
      <c r="CD88" s="156"/>
      <c r="CE88" s="156"/>
      <c r="CF88" s="156"/>
      <c r="CG88" s="156"/>
      <c r="CH88" s="156"/>
      <c r="CI88" s="156"/>
      <c r="CJ88" s="156"/>
      <c r="CK88" s="156"/>
      <c r="CL88" s="156"/>
      <c r="CM88" s="156"/>
      <c r="CN88" s="156"/>
      <c r="CO88" s="156"/>
      <c r="CP88" s="156"/>
      <c r="CQ88" s="156"/>
      <c r="CR88" s="156"/>
      <c r="CS88" s="156"/>
      <c r="CT88" s="156"/>
      <c r="CU88" s="156"/>
      <c r="CV88" s="156"/>
      <c r="CW88" s="156"/>
      <c r="CX88" s="156"/>
      <c r="CY88" s="156"/>
      <c r="CZ88" s="156"/>
      <c r="DA88" s="156"/>
      <c r="DB88" s="156"/>
      <c r="DC88" s="156"/>
      <c r="DD88" s="156"/>
      <c r="DE88" s="156"/>
      <c r="DF88" s="156"/>
      <c r="DG88" s="156"/>
      <c r="DH88" s="156"/>
      <c r="DI88" s="156"/>
      <c r="DJ88" s="156"/>
      <c r="DK88" s="156"/>
      <c r="DL88" s="156"/>
      <c r="DM88" s="156"/>
      <c r="DN88" s="156"/>
      <c r="DO88" s="156"/>
      <c r="DP88" s="156"/>
      <c r="DQ88" s="156"/>
      <c r="DR88" s="156"/>
      <c r="DS88" s="156"/>
      <c r="DT88" s="156"/>
      <c r="DU88" s="156"/>
      <c r="DV88" s="156"/>
      <c r="DW88" s="156"/>
      <c r="DX88" s="156"/>
      <c r="DY88" s="156"/>
      <c r="DZ88" s="156"/>
      <c r="EA88" s="156"/>
      <c r="EB88" s="156"/>
      <c r="EC88" s="156"/>
      <c r="ED88" s="156"/>
      <c r="EE88" s="156"/>
      <c r="EF88" s="156"/>
      <c r="EG88" s="156"/>
      <c r="EH88" s="156"/>
      <c r="EI88" s="156"/>
      <c r="EJ88" s="156"/>
      <c r="EK88" s="156"/>
      <c r="EL88" s="156"/>
      <c r="EM88" s="156"/>
      <c r="EN88" s="156"/>
      <c r="EO88" s="156"/>
      <c r="EP88" s="156"/>
      <c r="EQ88" s="156"/>
      <c r="ER88" s="156"/>
      <c r="ES88" s="156"/>
      <c r="ET88" s="156"/>
      <c r="EU88" s="156"/>
      <c r="EV88" s="156"/>
      <c r="EW88" s="156"/>
      <c r="EX88" s="156"/>
      <c r="EY88" s="156"/>
      <c r="EZ88" s="156"/>
      <c r="FA88" s="156"/>
      <c r="FB88" s="156"/>
      <c r="FC88" s="156"/>
      <c r="FD88" s="156"/>
      <c r="FE88" s="156"/>
      <c r="FF88" s="156"/>
      <c r="FG88" s="156"/>
      <c r="FH88" s="156"/>
      <c r="FI88" s="156"/>
      <c r="FJ88" s="156"/>
      <c r="FK88" s="156"/>
      <c r="FL88" s="156"/>
      <c r="FM88" s="156"/>
      <c r="FN88" s="156"/>
      <c r="FO88" s="156"/>
      <c r="FP88" s="156"/>
      <c r="FQ88" s="156"/>
      <c r="FR88" s="156"/>
      <c r="FS88" s="156"/>
      <c r="FT88" s="156"/>
      <c r="FU88" s="156"/>
      <c r="FV88" s="156"/>
      <c r="FW88" s="156"/>
      <c r="FX88" s="156"/>
      <c r="FY88" s="156"/>
      <c r="FZ88" s="156"/>
      <c r="GA88" s="156"/>
      <c r="GB88" s="156"/>
      <c r="GC88" s="156"/>
      <c r="GD88" s="156"/>
      <c r="GE88" s="156"/>
      <c r="GF88" s="156"/>
      <c r="GG88" s="156"/>
      <c r="GH88" s="156"/>
      <c r="GI88" s="156"/>
      <c r="GJ88" s="156"/>
      <c r="GK88" s="156"/>
      <c r="GL88" s="156"/>
      <c r="GM88" s="156"/>
      <c r="GN88" s="156"/>
      <c r="GO88" s="156"/>
      <c r="GP88" s="156"/>
      <c r="GQ88" s="156"/>
      <c r="GR88" s="156"/>
      <c r="GS88" s="156"/>
      <c r="GT88" s="156"/>
      <c r="GU88" s="156"/>
      <c r="GV88" s="156"/>
      <c r="GW88" s="156"/>
      <c r="GX88" s="156"/>
      <c r="GY88" s="156"/>
      <c r="GZ88" s="156"/>
      <c r="HA88" s="156"/>
      <c r="HB88" s="156"/>
      <c r="HC88" s="156"/>
      <c r="HD88" s="156"/>
      <c r="HE88" s="156"/>
      <c r="HF88" s="156"/>
      <c r="HG88" s="156"/>
      <c r="HH88" s="156"/>
      <c r="HI88" s="156"/>
      <c r="HJ88" s="156"/>
      <c r="HK88" s="156"/>
      <c r="HL88" s="156"/>
      <c r="HM88" s="156"/>
      <c r="HN88" s="156"/>
      <c r="HO88" s="156"/>
      <c r="HP88" s="156"/>
      <c r="HQ88" s="156"/>
      <c r="HR88" s="156"/>
      <c r="HS88" s="156"/>
      <c r="HT88" s="156"/>
      <c r="HU88" s="156"/>
      <c r="HV88" s="156"/>
      <c r="HW88" s="156"/>
      <c r="HX88" s="156"/>
      <c r="HY88" s="156"/>
      <c r="HZ88" s="156"/>
      <c r="IA88" s="156"/>
      <c r="IB88" s="156"/>
      <c r="IC88" s="156"/>
      <c r="ID88" s="156"/>
    </row>
    <row r="89" spans="1:238">
      <c r="A89" s="188"/>
      <c r="B89" s="156"/>
      <c r="C89" s="156"/>
      <c r="D89" s="188"/>
      <c r="E89" s="190"/>
      <c r="F89" s="191"/>
      <c r="G89" s="193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56"/>
      <c r="BQ89" s="156"/>
      <c r="BR89" s="156"/>
      <c r="BS89" s="156"/>
      <c r="BT89" s="156"/>
      <c r="BU89" s="156"/>
      <c r="BV89" s="156"/>
      <c r="BW89" s="156"/>
      <c r="BX89" s="156"/>
      <c r="BY89" s="156"/>
      <c r="BZ89" s="156"/>
      <c r="CA89" s="156"/>
      <c r="CB89" s="156"/>
      <c r="CC89" s="156"/>
      <c r="CD89" s="156"/>
      <c r="CE89" s="156"/>
      <c r="CF89" s="156"/>
      <c r="CG89" s="156"/>
      <c r="CH89" s="156"/>
      <c r="CI89" s="156"/>
      <c r="CJ89" s="156"/>
      <c r="CK89" s="156"/>
      <c r="CL89" s="156"/>
      <c r="CM89" s="156"/>
      <c r="CN89" s="156"/>
      <c r="CO89" s="156"/>
      <c r="CP89" s="156"/>
      <c r="CQ89" s="156"/>
      <c r="CR89" s="156"/>
      <c r="CS89" s="156"/>
      <c r="CT89" s="156"/>
      <c r="CU89" s="156"/>
      <c r="CV89" s="156"/>
      <c r="CW89" s="156"/>
      <c r="CX89" s="156"/>
      <c r="CY89" s="156"/>
      <c r="CZ89" s="156"/>
      <c r="DA89" s="156"/>
      <c r="DB89" s="156"/>
      <c r="DC89" s="156"/>
      <c r="DD89" s="156"/>
      <c r="DE89" s="156"/>
      <c r="DF89" s="156"/>
      <c r="DG89" s="156"/>
      <c r="DH89" s="156"/>
      <c r="DI89" s="156"/>
      <c r="DJ89" s="156"/>
      <c r="DK89" s="156"/>
      <c r="DL89" s="156"/>
      <c r="DM89" s="156"/>
      <c r="DN89" s="156"/>
      <c r="DO89" s="156"/>
      <c r="DP89" s="156"/>
      <c r="DQ89" s="156"/>
      <c r="DR89" s="156"/>
      <c r="DS89" s="156"/>
      <c r="DT89" s="156"/>
      <c r="DU89" s="156"/>
      <c r="DV89" s="156"/>
      <c r="DW89" s="156"/>
      <c r="DX89" s="156"/>
      <c r="DY89" s="156"/>
      <c r="DZ89" s="156"/>
      <c r="EA89" s="156"/>
      <c r="EB89" s="156"/>
      <c r="EC89" s="156"/>
      <c r="ED89" s="156"/>
      <c r="EE89" s="156"/>
      <c r="EF89" s="156"/>
      <c r="EG89" s="156"/>
      <c r="EH89" s="156"/>
      <c r="EI89" s="156"/>
      <c r="EJ89" s="156"/>
      <c r="EK89" s="156"/>
      <c r="EL89" s="156"/>
      <c r="EM89" s="156"/>
      <c r="EN89" s="156"/>
      <c r="EO89" s="156"/>
      <c r="EP89" s="156"/>
      <c r="EQ89" s="156"/>
      <c r="ER89" s="156"/>
      <c r="ES89" s="156"/>
      <c r="ET89" s="156"/>
      <c r="EU89" s="156"/>
      <c r="EV89" s="156"/>
      <c r="EW89" s="156"/>
      <c r="EX89" s="156"/>
      <c r="EY89" s="156"/>
      <c r="EZ89" s="156"/>
      <c r="FA89" s="156"/>
      <c r="FB89" s="156"/>
      <c r="FC89" s="156"/>
      <c r="FD89" s="156"/>
      <c r="FE89" s="156"/>
      <c r="FF89" s="156"/>
      <c r="FG89" s="156"/>
      <c r="FH89" s="156"/>
      <c r="FI89" s="156"/>
      <c r="FJ89" s="156"/>
      <c r="FK89" s="156"/>
      <c r="FL89" s="156"/>
      <c r="FM89" s="156"/>
      <c r="FN89" s="156"/>
      <c r="FO89" s="156"/>
      <c r="FP89" s="156"/>
      <c r="FQ89" s="156"/>
      <c r="FR89" s="156"/>
      <c r="FS89" s="156"/>
      <c r="FT89" s="156"/>
      <c r="FU89" s="156"/>
      <c r="FV89" s="156"/>
      <c r="FW89" s="156"/>
      <c r="FX89" s="156"/>
      <c r="FY89" s="156"/>
      <c r="FZ89" s="156"/>
      <c r="GA89" s="156"/>
      <c r="GB89" s="156"/>
      <c r="GC89" s="156"/>
      <c r="GD89" s="156"/>
      <c r="GE89" s="156"/>
      <c r="GF89" s="156"/>
      <c r="GG89" s="156"/>
      <c r="GH89" s="156"/>
      <c r="GI89" s="156"/>
      <c r="GJ89" s="156"/>
      <c r="GK89" s="156"/>
      <c r="GL89" s="156"/>
      <c r="GM89" s="156"/>
      <c r="GN89" s="156"/>
      <c r="GO89" s="156"/>
      <c r="GP89" s="156"/>
      <c r="GQ89" s="156"/>
      <c r="GR89" s="156"/>
      <c r="GS89" s="156"/>
      <c r="GT89" s="156"/>
      <c r="GU89" s="156"/>
      <c r="GV89" s="156"/>
      <c r="GW89" s="156"/>
      <c r="GX89" s="156"/>
      <c r="GY89" s="156"/>
      <c r="GZ89" s="156"/>
      <c r="HA89" s="156"/>
      <c r="HB89" s="156"/>
      <c r="HC89" s="156"/>
      <c r="HD89" s="156"/>
      <c r="HE89" s="156"/>
      <c r="HF89" s="156"/>
      <c r="HG89" s="156"/>
      <c r="HH89" s="156"/>
      <c r="HI89" s="156"/>
      <c r="HJ89" s="156"/>
      <c r="HK89" s="156"/>
      <c r="HL89" s="156"/>
      <c r="HM89" s="156"/>
      <c r="HN89" s="156"/>
      <c r="HO89" s="156"/>
      <c r="HP89" s="156"/>
      <c r="HQ89" s="156"/>
      <c r="HR89" s="156"/>
      <c r="HS89" s="156"/>
      <c r="HT89" s="156"/>
      <c r="HU89" s="156"/>
      <c r="HV89" s="156"/>
      <c r="HW89" s="156"/>
      <c r="HX89" s="156"/>
      <c r="HY89" s="156"/>
      <c r="HZ89" s="156"/>
      <c r="IA89" s="156"/>
      <c r="IB89" s="156"/>
      <c r="IC89" s="156"/>
      <c r="ID89" s="156"/>
    </row>
    <row r="90" spans="1:238">
      <c r="A90" s="188"/>
      <c r="B90" s="156"/>
      <c r="C90" s="156"/>
      <c r="D90" s="188"/>
      <c r="E90" s="190"/>
      <c r="F90" s="191"/>
      <c r="G90" s="193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6"/>
      <c r="BR90" s="156"/>
      <c r="BS90" s="156"/>
      <c r="BT90" s="156"/>
      <c r="BU90" s="156"/>
      <c r="BV90" s="156"/>
      <c r="BW90" s="156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56"/>
      <c r="CN90" s="156"/>
      <c r="CO90" s="156"/>
      <c r="CP90" s="156"/>
      <c r="CQ90" s="156"/>
      <c r="CR90" s="156"/>
      <c r="CS90" s="156"/>
      <c r="CT90" s="156"/>
      <c r="CU90" s="156"/>
      <c r="CV90" s="156"/>
      <c r="CW90" s="156"/>
      <c r="CX90" s="156"/>
      <c r="CY90" s="156"/>
      <c r="CZ90" s="156"/>
      <c r="DA90" s="156"/>
      <c r="DB90" s="156"/>
      <c r="DC90" s="156"/>
      <c r="DD90" s="156"/>
      <c r="DE90" s="156"/>
      <c r="DF90" s="156"/>
      <c r="DG90" s="156"/>
      <c r="DH90" s="156"/>
      <c r="DI90" s="156"/>
      <c r="DJ90" s="156"/>
      <c r="DK90" s="156"/>
      <c r="DL90" s="156"/>
      <c r="DM90" s="156"/>
      <c r="DN90" s="156"/>
      <c r="DO90" s="156"/>
      <c r="DP90" s="156"/>
      <c r="DQ90" s="156"/>
      <c r="DR90" s="156"/>
      <c r="DS90" s="156"/>
      <c r="DT90" s="156"/>
      <c r="DU90" s="156"/>
      <c r="DV90" s="156"/>
      <c r="DW90" s="156"/>
      <c r="DX90" s="156"/>
      <c r="DY90" s="156"/>
      <c r="DZ90" s="156"/>
      <c r="EA90" s="156"/>
      <c r="EB90" s="156"/>
      <c r="EC90" s="156"/>
      <c r="ED90" s="156"/>
      <c r="EE90" s="156"/>
      <c r="EF90" s="156"/>
      <c r="EG90" s="156"/>
      <c r="EH90" s="156"/>
      <c r="EI90" s="156"/>
      <c r="EJ90" s="156"/>
      <c r="EK90" s="156"/>
      <c r="EL90" s="156"/>
      <c r="EM90" s="156"/>
      <c r="EN90" s="156"/>
      <c r="EO90" s="156"/>
      <c r="EP90" s="156"/>
      <c r="EQ90" s="156"/>
      <c r="ER90" s="156"/>
      <c r="ES90" s="156"/>
      <c r="ET90" s="156"/>
      <c r="EU90" s="156"/>
      <c r="EV90" s="156"/>
      <c r="EW90" s="156"/>
      <c r="EX90" s="156"/>
      <c r="EY90" s="156"/>
      <c r="EZ90" s="156"/>
      <c r="FA90" s="156"/>
      <c r="FB90" s="156"/>
      <c r="FC90" s="156"/>
      <c r="FD90" s="156"/>
      <c r="FE90" s="156"/>
      <c r="FF90" s="156"/>
      <c r="FG90" s="156"/>
      <c r="FH90" s="156"/>
      <c r="FI90" s="156"/>
      <c r="FJ90" s="156"/>
      <c r="FK90" s="156"/>
      <c r="FL90" s="156"/>
      <c r="FM90" s="156"/>
      <c r="FN90" s="156"/>
      <c r="FO90" s="156"/>
      <c r="FP90" s="156"/>
      <c r="FQ90" s="156"/>
      <c r="FR90" s="156"/>
      <c r="FS90" s="156"/>
      <c r="FT90" s="156"/>
      <c r="FU90" s="156"/>
      <c r="FV90" s="156"/>
      <c r="FW90" s="156"/>
      <c r="FX90" s="156"/>
      <c r="FY90" s="156"/>
      <c r="FZ90" s="156"/>
      <c r="GA90" s="156"/>
      <c r="GB90" s="156"/>
      <c r="GC90" s="156"/>
      <c r="GD90" s="156"/>
      <c r="GE90" s="156"/>
      <c r="GF90" s="156"/>
      <c r="GG90" s="156"/>
      <c r="GH90" s="156"/>
      <c r="GI90" s="156"/>
      <c r="GJ90" s="156"/>
      <c r="GK90" s="156"/>
      <c r="GL90" s="156"/>
      <c r="GM90" s="156"/>
      <c r="GN90" s="156"/>
      <c r="GO90" s="156"/>
      <c r="GP90" s="156"/>
      <c r="GQ90" s="156"/>
      <c r="GR90" s="156"/>
      <c r="GS90" s="156"/>
      <c r="GT90" s="156"/>
      <c r="GU90" s="156"/>
      <c r="GV90" s="156"/>
      <c r="GW90" s="156"/>
      <c r="GX90" s="156"/>
      <c r="GY90" s="156"/>
      <c r="GZ90" s="156"/>
      <c r="HA90" s="156"/>
      <c r="HB90" s="156"/>
      <c r="HC90" s="156"/>
      <c r="HD90" s="156"/>
      <c r="HE90" s="156"/>
      <c r="HF90" s="156"/>
      <c r="HG90" s="156"/>
      <c r="HH90" s="156"/>
      <c r="HI90" s="156"/>
      <c r="HJ90" s="156"/>
      <c r="HK90" s="156"/>
      <c r="HL90" s="156"/>
      <c r="HM90" s="156"/>
      <c r="HN90" s="156"/>
      <c r="HO90" s="156"/>
      <c r="HP90" s="156"/>
      <c r="HQ90" s="156"/>
      <c r="HR90" s="156"/>
      <c r="HS90" s="156"/>
      <c r="HT90" s="156"/>
      <c r="HU90" s="156"/>
      <c r="HV90" s="156"/>
      <c r="HW90" s="156"/>
      <c r="HX90" s="156"/>
      <c r="HY90" s="156"/>
      <c r="HZ90" s="156"/>
      <c r="IA90" s="156"/>
      <c r="IB90" s="156"/>
      <c r="IC90" s="156"/>
      <c r="ID90" s="156"/>
    </row>
    <row r="91" spans="1:238">
      <c r="A91" s="188"/>
      <c r="B91" s="156"/>
      <c r="C91" s="156"/>
      <c r="D91" s="188"/>
      <c r="E91" s="190"/>
      <c r="F91" s="191"/>
      <c r="G91" s="193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6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6"/>
      <c r="CI91" s="156"/>
      <c r="CJ91" s="156"/>
      <c r="CK91" s="156"/>
      <c r="CL91" s="156"/>
      <c r="CM91" s="156"/>
      <c r="CN91" s="156"/>
      <c r="CO91" s="156"/>
      <c r="CP91" s="156"/>
      <c r="CQ91" s="156"/>
      <c r="CR91" s="156"/>
      <c r="CS91" s="156"/>
      <c r="CT91" s="156"/>
      <c r="CU91" s="156"/>
      <c r="CV91" s="156"/>
      <c r="CW91" s="156"/>
      <c r="CX91" s="156"/>
      <c r="CY91" s="156"/>
      <c r="CZ91" s="156"/>
      <c r="DA91" s="156"/>
      <c r="DB91" s="156"/>
      <c r="DC91" s="156"/>
      <c r="DD91" s="156"/>
      <c r="DE91" s="156"/>
      <c r="DF91" s="156"/>
      <c r="DG91" s="156"/>
      <c r="DH91" s="156"/>
      <c r="DI91" s="156"/>
      <c r="DJ91" s="156"/>
      <c r="DK91" s="156"/>
      <c r="DL91" s="156"/>
      <c r="DM91" s="156"/>
      <c r="DN91" s="156"/>
      <c r="DO91" s="156"/>
      <c r="DP91" s="156"/>
      <c r="DQ91" s="156"/>
      <c r="DR91" s="156"/>
      <c r="DS91" s="156"/>
      <c r="DT91" s="156"/>
      <c r="DU91" s="156"/>
      <c r="DV91" s="156"/>
      <c r="DW91" s="156"/>
      <c r="DX91" s="156"/>
      <c r="DY91" s="156"/>
      <c r="DZ91" s="156"/>
      <c r="EA91" s="156"/>
      <c r="EB91" s="156"/>
      <c r="EC91" s="156"/>
      <c r="ED91" s="156"/>
      <c r="EE91" s="156"/>
      <c r="EF91" s="156"/>
      <c r="EG91" s="156"/>
      <c r="EH91" s="156"/>
      <c r="EI91" s="156"/>
      <c r="EJ91" s="156"/>
      <c r="EK91" s="156"/>
      <c r="EL91" s="156"/>
      <c r="EM91" s="156"/>
      <c r="EN91" s="156"/>
      <c r="EO91" s="156"/>
      <c r="EP91" s="156"/>
      <c r="EQ91" s="156"/>
      <c r="ER91" s="156"/>
      <c r="ES91" s="156"/>
      <c r="ET91" s="156"/>
      <c r="EU91" s="156"/>
      <c r="EV91" s="156"/>
      <c r="EW91" s="156"/>
      <c r="EX91" s="156"/>
      <c r="EY91" s="156"/>
      <c r="EZ91" s="156"/>
      <c r="FA91" s="156"/>
      <c r="FB91" s="156"/>
      <c r="FC91" s="156"/>
      <c r="FD91" s="156"/>
      <c r="FE91" s="156"/>
      <c r="FF91" s="156"/>
      <c r="FG91" s="156"/>
      <c r="FH91" s="156"/>
      <c r="FI91" s="156"/>
      <c r="FJ91" s="156"/>
      <c r="FK91" s="156"/>
      <c r="FL91" s="156"/>
      <c r="FM91" s="156"/>
      <c r="FN91" s="156"/>
      <c r="FO91" s="156"/>
      <c r="FP91" s="156"/>
      <c r="FQ91" s="156"/>
      <c r="FR91" s="156"/>
      <c r="FS91" s="156"/>
      <c r="FT91" s="156"/>
      <c r="FU91" s="156"/>
      <c r="FV91" s="156"/>
      <c r="FW91" s="156"/>
      <c r="FX91" s="156"/>
      <c r="FY91" s="156"/>
      <c r="FZ91" s="156"/>
      <c r="GA91" s="156"/>
      <c r="GB91" s="156"/>
      <c r="GC91" s="156"/>
      <c r="GD91" s="156"/>
      <c r="GE91" s="156"/>
      <c r="GF91" s="156"/>
      <c r="GG91" s="156"/>
      <c r="GH91" s="156"/>
      <c r="GI91" s="156"/>
      <c r="GJ91" s="156"/>
      <c r="GK91" s="156"/>
      <c r="GL91" s="156"/>
      <c r="GM91" s="156"/>
      <c r="GN91" s="156"/>
      <c r="GO91" s="156"/>
      <c r="GP91" s="156"/>
      <c r="GQ91" s="156"/>
      <c r="GR91" s="156"/>
      <c r="GS91" s="156"/>
      <c r="GT91" s="156"/>
      <c r="GU91" s="156"/>
      <c r="GV91" s="156"/>
      <c r="GW91" s="156"/>
      <c r="GX91" s="156"/>
      <c r="GY91" s="156"/>
      <c r="GZ91" s="156"/>
      <c r="HA91" s="156"/>
      <c r="HB91" s="156"/>
      <c r="HC91" s="156"/>
      <c r="HD91" s="156"/>
      <c r="HE91" s="156"/>
      <c r="HF91" s="156"/>
      <c r="HG91" s="156"/>
      <c r="HH91" s="156"/>
      <c r="HI91" s="156"/>
      <c r="HJ91" s="156"/>
      <c r="HK91" s="156"/>
      <c r="HL91" s="156"/>
      <c r="HM91" s="156"/>
      <c r="HN91" s="156"/>
      <c r="HO91" s="156"/>
      <c r="HP91" s="156"/>
      <c r="HQ91" s="156"/>
      <c r="HR91" s="156"/>
      <c r="HS91" s="156"/>
      <c r="HT91" s="156"/>
      <c r="HU91" s="156"/>
      <c r="HV91" s="156"/>
      <c r="HW91" s="156"/>
      <c r="HX91" s="156"/>
      <c r="HY91" s="156"/>
      <c r="HZ91" s="156"/>
      <c r="IA91" s="156"/>
      <c r="IB91" s="156"/>
      <c r="IC91" s="156"/>
      <c r="ID91" s="156"/>
    </row>
    <row r="92" spans="1:238">
      <c r="A92" s="188"/>
      <c r="B92" s="156"/>
      <c r="C92" s="156"/>
      <c r="D92" s="188"/>
      <c r="E92" s="190"/>
      <c r="F92" s="191"/>
      <c r="G92" s="193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6"/>
      <c r="BR92" s="156"/>
      <c r="BS92" s="156"/>
      <c r="BT92" s="156"/>
      <c r="BU92" s="156"/>
      <c r="BV92" s="156"/>
      <c r="BW92" s="156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6"/>
      <c r="CI92" s="156"/>
      <c r="CJ92" s="156"/>
      <c r="CK92" s="156"/>
      <c r="CL92" s="156"/>
      <c r="CM92" s="156"/>
      <c r="CN92" s="156"/>
      <c r="CO92" s="156"/>
      <c r="CP92" s="156"/>
      <c r="CQ92" s="156"/>
      <c r="CR92" s="156"/>
      <c r="CS92" s="156"/>
      <c r="CT92" s="156"/>
      <c r="CU92" s="156"/>
      <c r="CV92" s="156"/>
      <c r="CW92" s="156"/>
      <c r="CX92" s="156"/>
      <c r="CY92" s="156"/>
      <c r="CZ92" s="156"/>
      <c r="DA92" s="156"/>
      <c r="DB92" s="156"/>
      <c r="DC92" s="156"/>
      <c r="DD92" s="156"/>
      <c r="DE92" s="156"/>
      <c r="DF92" s="156"/>
      <c r="DG92" s="156"/>
      <c r="DH92" s="156"/>
      <c r="DI92" s="156"/>
      <c r="DJ92" s="156"/>
      <c r="DK92" s="156"/>
      <c r="DL92" s="156"/>
      <c r="DM92" s="156"/>
      <c r="DN92" s="156"/>
      <c r="DO92" s="156"/>
      <c r="DP92" s="156"/>
      <c r="DQ92" s="156"/>
      <c r="DR92" s="156"/>
      <c r="DS92" s="156"/>
      <c r="DT92" s="156"/>
      <c r="DU92" s="156"/>
      <c r="DV92" s="156"/>
      <c r="DW92" s="156"/>
      <c r="DX92" s="156"/>
      <c r="DY92" s="156"/>
      <c r="DZ92" s="156"/>
      <c r="EA92" s="156"/>
      <c r="EB92" s="156"/>
      <c r="EC92" s="156"/>
      <c r="ED92" s="156"/>
      <c r="EE92" s="156"/>
      <c r="EF92" s="156"/>
      <c r="EG92" s="156"/>
      <c r="EH92" s="156"/>
      <c r="EI92" s="156"/>
      <c r="EJ92" s="156"/>
      <c r="EK92" s="156"/>
      <c r="EL92" s="156"/>
      <c r="EM92" s="156"/>
      <c r="EN92" s="156"/>
      <c r="EO92" s="156"/>
      <c r="EP92" s="156"/>
      <c r="EQ92" s="156"/>
      <c r="ER92" s="156"/>
      <c r="ES92" s="156"/>
      <c r="ET92" s="156"/>
      <c r="EU92" s="156"/>
      <c r="EV92" s="156"/>
      <c r="EW92" s="156"/>
      <c r="EX92" s="156"/>
      <c r="EY92" s="156"/>
      <c r="EZ92" s="156"/>
      <c r="FA92" s="156"/>
      <c r="FB92" s="156"/>
      <c r="FC92" s="156"/>
      <c r="FD92" s="156"/>
      <c r="FE92" s="156"/>
      <c r="FF92" s="156"/>
      <c r="FG92" s="156"/>
      <c r="FH92" s="156"/>
      <c r="FI92" s="156"/>
      <c r="FJ92" s="156"/>
      <c r="FK92" s="156"/>
      <c r="FL92" s="156"/>
      <c r="FM92" s="156"/>
      <c r="FN92" s="156"/>
      <c r="FO92" s="156"/>
      <c r="FP92" s="156"/>
      <c r="FQ92" s="156"/>
      <c r="FR92" s="156"/>
      <c r="FS92" s="156"/>
      <c r="FT92" s="156"/>
      <c r="FU92" s="156"/>
      <c r="FV92" s="156"/>
      <c r="FW92" s="156"/>
      <c r="FX92" s="156"/>
      <c r="FY92" s="156"/>
      <c r="FZ92" s="156"/>
      <c r="GA92" s="156"/>
      <c r="GB92" s="156"/>
      <c r="GC92" s="156"/>
      <c r="GD92" s="156"/>
      <c r="GE92" s="156"/>
      <c r="GF92" s="156"/>
      <c r="GG92" s="156"/>
      <c r="GH92" s="156"/>
      <c r="GI92" s="156"/>
      <c r="GJ92" s="156"/>
      <c r="GK92" s="156"/>
      <c r="GL92" s="156"/>
      <c r="GM92" s="156"/>
      <c r="GN92" s="156"/>
      <c r="GO92" s="156"/>
      <c r="GP92" s="156"/>
      <c r="GQ92" s="156"/>
      <c r="GR92" s="156"/>
      <c r="GS92" s="156"/>
      <c r="GT92" s="156"/>
      <c r="GU92" s="156"/>
      <c r="GV92" s="156"/>
      <c r="GW92" s="156"/>
      <c r="GX92" s="156"/>
      <c r="GY92" s="156"/>
      <c r="GZ92" s="156"/>
      <c r="HA92" s="156"/>
      <c r="HB92" s="156"/>
      <c r="HC92" s="156"/>
      <c r="HD92" s="156"/>
      <c r="HE92" s="156"/>
      <c r="HF92" s="156"/>
      <c r="HG92" s="156"/>
      <c r="HH92" s="156"/>
      <c r="HI92" s="156"/>
      <c r="HJ92" s="156"/>
      <c r="HK92" s="156"/>
      <c r="HL92" s="156"/>
      <c r="HM92" s="156"/>
      <c r="HN92" s="156"/>
      <c r="HO92" s="156"/>
      <c r="HP92" s="156"/>
      <c r="HQ92" s="156"/>
      <c r="HR92" s="156"/>
      <c r="HS92" s="156"/>
      <c r="HT92" s="156"/>
      <c r="HU92" s="156"/>
      <c r="HV92" s="156"/>
      <c r="HW92" s="156"/>
      <c r="HX92" s="156"/>
      <c r="HY92" s="156"/>
      <c r="HZ92" s="156"/>
      <c r="IA92" s="156"/>
      <c r="IB92" s="156"/>
      <c r="IC92" s="156"/>
      <c r="ID92" s="156"/>
    </row>
    <row r="93" spans="1:238">
      <c r="A93" s="188"/>
      <c r="B93" s="156"/>
      <c r="C93" s="156"/>
      <c r="D93" s="188"/>
      <c r="E93" s="190"/>
      <c r="F93" s="191"/>
      <c r="G93" s="193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156"/>
      <c r="CM93" s="156"/>
      <c r="CN93" s="156"/>
      <c r="CO93" s="156"/>
      <c r="CP93" s="156"/>
      <c r="CQ93" s="156"/>
      <c r="CR93" s="156"/>
      <c r="CS93" s="156"/>
      <c r="CT93" s="156"/>
      <c r="CU93" s="156"/>
      <c r="CV93" s="156"/>
      <c r="CW93" s="156"/>
      <c r="CX93" s="156"/>
      <c r="CY93" s="156"/>
      <c r="CZ93" s="156"/>
      <c r="DA93" s="156"/>
      <c r="DB93" s="156"/>
      <c r="DC93" s="156"/>
      <c r="DD93" s="156"/>
      <c r="DE93" s="156"/>
      <c r="DF93" s="156"/>
      <c r="DG93" s="156"/>
      <c r="DH93" s="156"/>
      <c r="DI93" s="156"/>
      <c r="DJ93" s="156"/>
      <c r="DK93" s="156"/>
      <c r="DL93" s="156"/>
      <c r="DM93" s="156"/>
      <c r="DN93" s="156"/>
      <c r="DO93" s="156"/>
      <c r="DP93" s="156"/>
      <c r="DQ93" s="156"/>
      <c r="DR93" s="156"/>
      <c r="DS93" s="156"/>
      <c r="DT93" s="156"/>
      <c r="DU93" s="156"/>
      <c r="DV93" s="156"/>
      <c r="DW93" s="156"/>
      <c r="DX93" s="156"/>
      <c r="DY93" s="156"/>
      <c r="DZ93" s="156"/>
      <c r="EA93" s="156"/>
      <c r="EB93" s="156"/>
      <c r="EC93" s="156"/>
      <c r="ED93" s="156"/>
      <c r="EE93" s="156"/>
      <c r="EF93" s="156"/>
      <c r="EG93" s="156"/>
      <c r="EH93" s="156"/>
      <c r="EI93" s="156"/>
      <c r="EJ93" s="156"/>
      <c r="EK93" s="156"/>
      <c r="EL93" s="156"/>
      <c r="EM93" s="156"/>
      <c r="EN93" s="156"/>
      <c r="EO93" s="156"/>
      <c r="EP93" s="156"/>
      <c r="EQ93" s="156"/>
      <c r="ER93" s="156"/>
      <c r="ES93" s="156"/>
      <c r="ET93" s="156"/>
      <c r="EU93" s="156"/>
      <c r="EV93" s="156"/>
      <c r="EW93" s="156"/>
      <c r="EX93" s="156"/>
      <c r="EY93" s="156"/>
      <c r="EZ93" s="156"/>
      <c r="FA93" s="156"/>
      <c r="FB93" s="156"/>
      <c r="FC93" s="156"/>
      <c r="FD93" s="156"/>
      <c r="FE93" s="156"/>
      <c r="FF93" s="156"/>
      <c r="FG93" s="156"/>
      <c r="FH93" s="156"/>
      <c r="FI93" s="156"/>
      <c r="FJ93" s="156"/>
      <c r="FK93" s="156"/>
      <c r="FL93" s="156"/>
      <c r="FM93" s="156"/>
      <c r="FN93" s="156"/>
      <c r="FO93" s="156"/>
      <c r="FP93" s="156"/>
      <c r="FQ93" s="156"/>
      <c r="FR93" s="156"/>
      <c r="FS93" s="156"/>
      <c r="FT93" s="156"/>
      <c r="FU93" s="156"/>
      <c r="FV93" s="156"/>
      <c r="FW93" s="156"/>
      <c r="FX93" s="156"/>
      <c r="FY93" s="156"/>
      <c r="FZ93" s="156"/>
      <c r="GA93" s="156"/>
      <c r="GB93" s="156"/>
      <c r="GC93" s="156"/>
      <c r="GD93" s="156"/>
      <c r="GE93" s="156"/>
      <c r="GF93" s="156"/>
      <c r="GG93" s="156"/>
      <c r="GH93" s="156"/>
      <c r="GI93" s="156"/>
      <c r="GJ93" s="156"/>
      <c r="GK93" s="156"/>
      <c r="GL93" s="156"/>
      <c r="GM93" s="156"/>
      <c r="GN93" s="156"/>
      <c r="GO93" s="156"/>
      <c r="GP93" s="156"/>
      <c r="GQ93" s="156"/>
      <c r="GR93" s="156"/>
      <c r="GS93" s="156"/>
      <c r="GT93" s="156"/>
      <c r="GU93" s="156"/>
      <c r="GV93" s="156"/>
      <c r="GW93" s="156"/>
      <c r="GX93" s="156"/>
      <c r="GY93" s="156"/>
      <c r="GZ93" s="156"/>
      <c r="HA93" s="156"/>
      <c r="HB93" s="156"/>
      <c r="HC93" s="156"/>
      <c r="HD93" s="156"/>
      <c r="HE93" s="156"/>
      <c r="HF93" s="156"/>
      <c r="HG93" s="156"/>
      <c r="HH93" s="156"/>
      <c r="HI93" s="156"/>
      <c r="HJ93" s="156"/>
      <c r="HK93" s="156"/>
      <c r="HL93" s="156"/>
      <c r="HM93" s="156"/>
      <c r="HN93" s="156"/>
      <c r="HO93" s="156"/>
      <c r="HP93" s="156"/>
      <c r="HQ93" s="156"/>
      <c r="HR93" s="156"/>
      <c r="HS93" s="156"/>
      <c r="HT93" s="156"/>
      <c r="HU93" s="156"/>
      <c r="HV93" s="156"/>
      <c r="HW93" s="156"/>
      <c r="HX93" s="156"/>
      <c r="HY93" s="156"/>
      <c r="HZ93" s="156"/>
      <c r="IA93" s="156"/>
      <c r="IB93" s="156"/>
      <c r="IC93" s="156"/>
      <c r="ID93" s="156"/>
    </row>
    <row r="94" spans="1:238">
      <c r="A94" s="188"/>
      <c r="B94" s="156"/>
      <c r="C94" s="156"/>
      <c r="D94" s="188"/>
      <c r="E94" s="190"/>
      <c r="F94" s="191"/>
      <c r="G94" s="193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6"/>
      <c r="BR94" s="156"/>
      <c r="BS94" s="156"/>
      <c r="BT94" s="156"/>
      <c r="BU94" s="156"/>
      <c r="BV94" s="156"/>
      <c r="BW94" s="156"/>
      <c r="BX94" s="156"/>
      <c r="BY94" s="156"/>
      <c r="BZ94" s="156"/>
      <c r="CA94" s="156"/>
      <c r="CB94" s="156"/>
      <c r="CC94" s="156"/>
      <c r="CD94" s="156"/>
      <c r="CE94" s="156"/>
      <c r="CF94" s="156"/>
      <c r="CG94" s="156"/>
      <c r="CH94" s="156"/>
      <c r="CI94" s="156"/>
      <c r="CJ94" s="156"/>
      <c r="CK94" s="156"/>
      <c r="CL94" s="156"/>
      <c r="CM94" s="156"/>
      <c r="CN94" s="156"/>
      <c r="CO94" s="156"/>
      <c r="CP94" s="156"/>
      <c r="CQ94" s="156"/>
      <c r="CR94" s="156"/>
      <c r="CS94" s="156"/>
      <c r="CT94" s="156"/>
      <c r="CU94" s="156"/>
      <c r="CV94" s="156"/>
      <c r="CW94" s="156"/>
      <c r="CX94" s="156"/>
      <c r="CY94" s="156"/>
      <c r="CZ94" s="156"/>
      <c r="DA94" s="156"/>
      <c r="DB94" s="156"/>
      <c r="DC94" s="156"/>
      <c r="DD94" s="156"/>
      <c r="DE94" s="156"/>
      <c r="DF94" s="156"/>
      <c r="DG94" s="156"/>
      <c r="DH94" s="156"/>
      <c r="DI94" s="156"/>
      <c r="DJ94" s="156"/>
      <c r="DK94" s="156"/>
      <c r="DL94" s="156"/>
      <c r="DM94" s="156"/>
      <c r="DN94" s="156"/>
      <c r="DO94" s="156"/>
      <c r="DP94" s="156"/>
      <c r="DQ94" s="156"/>
      <c r="DR94" s="156"/>
      <c r="DS94" s="156"/>
      <c r="DT94" s="156"/>
      <c r="DU94" s="156"/>
      <c r="DV94" s="156"/>
      <c r="DW94" s="156"/>
      <c r="DX94" s="156"/>
      <c r="DY94" s="156"/>
      <c r="DZ94" s="156"/>
      <c r="EA94" s="156"/>
      <c r="EB94" s="156"/>
      <c r="EC94" s="156"/>
      <c r="ED94" s="156"/>
      <c r="EE94" s="156"/>
      <c r="EF94" s="156"/>
      <c r="EG94" s="156"/>
      <c r="EH94" s="156"/>
      <c r="EI94" s="156"/>
      <c r="EJ94" s="156"/>
      <c r="EK94" s="156"/>
      <c r="EL94" s="156"/>
      <c r="EM94" s="156"/>
      <c r="EN94" s="156"/>
      <c r="EO94" s="156"/>
      <c r="EP94" s="156"/>
      <c r="EQ94" s="156"/>
      <c r="ER94" s="156"/>
      <c r="ES94" s="156"/>
      <c r="ET94" s="156"/>
      <c r="EU94" s="156"/>
      <c r="EV94" s="156"/>
      <c r="EW94" s="156"/>
      <c r="EX94" s="156"/>
      <c r="EY94" s="156"/>
      <c r="EZ94" s="156"/>
      <c r="FA94" s="156"/>
      <c r="FB94" s="156"/>
      <c r="FC94" s="156"/>
      <c r="FD94" s="156"/>
      <c r="FE94" s="156"/>
      <c r="FF94" s="156"/>
      <c r="FG94" s="156"/>
      <c r="FH94" s="156"/>
      <c r="FI94" s="156"/>
      <c r="FJ94" s="156"/>
      <c r="FK94" s="156"/>
      <c r="FL94" s="156"/>
      <c r="FM94" s="156"/>
      <c r="FN94" s="156"/>
      <c r="FO94" s="156"/>
      <c r="FP94" s="156"/>
      <c r="FQ94" s="156"/>
      <c r="FR94" s="156"/>
      <c r="FS94" s="156"/>
      <c r="FT94" s="156"/>
      <c r="FU94" s="156"/>
      <c r="FV94" s="156"/>
      <c r="FW94" s="156"/>
      <c r="FX94" s="156"/>
      <c r="FY94" s="156"/>
      <c r="FZ94" s="156"/>
      <c r="GA94" s="156"/>
      <c r="GB94" s="156"/>
      <c r="GC94" s="156"/>
      <c r="GD94" s="156"/>
      <c r="GE94" s="156"/>
      <c r="GF94" s="156"/>
      <c r="GG94" s="156"/>
      <c r="GH94" s="156"/>
      <c r="GI94" s="156"/>
      <c r="GJ94" s="156"/>
      <c r="GK94" s="156"/>
      <c r="GL94" s="156"/>
      <c r="GM94" s="156"/>
      <c r="GN94" s="156"/>
      <c r="GO94" s="156"/>
      <c r="GP94" s="156"/>
      <c r="GQ94" s="156"/>
      <c r="GR94" s="156"/>
      <c r="GS94" s="156"/>
      <c r="GT94" s="156"/>
      <c r="GU94" s="156"/>
      <c r="GV94" s="156"/>
      <c r="GW94" s="156"/>
      <c r="GX94" s="156"/>
      <c r="GY94" s="156"/>
      <c r="GZ94" s="156"/>
      <c r="HA94" s="156"/>
      <c r="HB94" s="156"/>
      <c r="HC94" s="156"/>
      <c r="HD94" s="156"/>
      <c r="HE94" s="156"/>
      <c r="HF94" s="156"/>
      <c r="HG94" s="156"/>
      <c r="HH94" s="156"/>
      <c r="HI94" s="156"/>
      <c r="HJ94" s="156"/>
      <c r="HK94" s="156"/>
      <c r="HL94" s="156"/>
      <c r="HM94" s="156"/>
      <c r="HN94" s="156"/>
      <c r="HO94" s="156"/>
      <c r="HP94" s="156"/>
      <c r="HQ94" s="156"/>
      <c r="HR94" s="156"/>
      <c r="HS94" s="156"/>
      <c r="HT94" s="156"/>
      <c r="HU94" s="156"/>
      <c r="HV94" s="156"/>
      <c r="HW94" s="156"/>
      <c r="HX94" s="156"/>
      <c r="HY94" s="156"/>
      <c r="HZ94" s="156"/>
      <c r="IA94" s="156"/>
      <c r="IB94" s="156"/>
      <c r="IC94" s="156"/>
      <c r="ID94" s="156"/>
    </row>
    <row r="95" spans="1:238">
      <c r="A95" s="188"/>
      <c r="B95" s="156"/>
      <c r="C95" s="156"/>
      <c r="D95" s="188"/>
      <c r="E95" s="190"/>
      <c r="F95" s="191"/>
      <c r="G95" s="193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6"/>
      <c r="BR95" s="156"/>
      <c r="BS95" s="156"/>
      <c r="BT95" s="156"/>
      <c r="BU95" s="156"/>
      <c r="BV95" s="156"/>
      <c r="BW95" s="156"/>
      <c r="BX95" s="156"/>
      <c r="BY95" s="156"/>
      <c r="BZ95" s="156"/>
      <c r="CA95" s="156"/>
      <c r="CB95" s="156"/>
      <c r="CC95" s="156"/>
      <c r="CD95" s="156"/>
      <c r="CE95" s="156"/>
      <c r="CF95" s="156"/>
      <c r="CG95" s="156"/>
      <c r="CH95" s="156"/>
      <c r="CI95" s="156"/>
      <c r="CJ95" s="156"/>
      <c r="CK95" s="156"/>
      <c r="CL95" s="156"/>
      <c r="CM95" s="156"/>
      <c r="CN95" s="156"/>
      <c r="CO95" s="156"/>
      <c r="CP95" s="156"/>
      <c r="CQ95" s="156"/>
      <c r="CR95" s="156"/>
      <c r="CS95" s="156"/>
      <c r="CT95" s="156"/>
      <c r="CU95" s="156"/>
      <c r="CV95" s="156"/>
      <c r="CW95" s="156"/>
      <c r="CX95" s="156"/>
      <c r="CY95" s="156"/>
      <c r="CZ95" s="156"/>
      <c r="DA95" s="156"/>
      <c r="DB95" s="156"/>
      <c r="DC95" s="156"/>
      <c r="DD95" s="156"/>
      <c r="DE95" s="156"/>
      <c r="DF95" s="156"/>
      <c r="DG95" s="156"/>
      <c r="DH95" s="156"/>
      <c r="DI95" s="156"/>
      <c r="DJ95" s="156"/>
      <c r="DK95" s="156"/>
      <c r="DL95" s="156"/>
      <c r="DM95" s="156"/>
      <c r="DN95" s="156"/>
      <c r="DO95" s="156"/>
      <c r="DP95" s="156"/>
      <c r="DQ95" s="156"/>
      <c r="DR95" s="156"/>
      <c r="DS95" s="156"/>
      <c r="DT95" s="156"/>
      <c r="DU95" s="156"/>
      <c r="DV95" s="156"/>
      <c r="DW95" s="156"/>
      <c r="DX95" s="156"/>
      <c r="DY95" s="156"/>
      <c r="DZ95" s="156"/>
      <c r="EA95" s="156"/>
      <c r="EB95" s="156"/>
      <c r="EC95" s="156"/>
      <c r="ED95" s="156"/>
      <c r="EE95" s="156"/>
      <c r="EF95" s="156"/>
      <c r="EG95" s="156"/>
      <c r="EH95" s="156"/>
      <c r="EI95" s="156"/>
      <c r="EJ95" s="156"/>
      <c r="EK95" s="156"/>
      <c r="EL95" s="156"/>
      <c r="EM95" s="156"/>
      <c r="EN95" s="156"/>
      <c r="EO95" s="156"/>
      <c r="EP95" s="156"/>
      <c r="EQ95" s="156"/>
      <c r="ER95" s="156"/>
      <c r="ES95" s="156"/>
      <c r="ET95" s="156"/>
      <c r="EU95" s="156"/>
      <c r="EV95" s="156"/>
      <c r="EW95" s="156"/>
      <c r="EX95" s="156"/>
      <c r="EY95" s="156"/>
      <c r="EZ95" s="156"/>
      <c r="FA95" s="156"/>
      <c r="FB95" s="156"/>
      <c r="FC95" s="156"/>
      <c r="FD95" s="156"/>
      <c r="FE95" s="156"/>
      <c r="FF95" s="156"/>
      <c r="FG95" s="156"/>
      <c r="FH95" s="156"/>
      <c r="FI95" s="156"/>
      <c r="FJ95" s="156"/>
      <c r="FK95" s="156"/>
      <c r="FL95" s="156"/>
      <c r="FM95" s="156"/>
      <c r="FN95" s="156"/>
      <c r="FO95" s="156"/>
      <c r="FP95" s="156"/>
      <c r="FQ95" s="156"/>
      <c r="FR95" s="156"/>
      <c r="FS95" s="156"/>
      <c r="FT95" s="156"/>
      <c r="FU95" s="156"/>
      <c r="FV95" s="156"/>
      <c r="FW95" s="156"/>
      <c r="FX95" s="156"/>
      <c r="FY95" s="156"/>
      <c r="FZ95" s="156"/>
      <c r="GA95" s="156"/>
      <c r="GB95" s="156"/>
      <c r="GC95" s="156"/>
      <c r="GD95" s="156"/>
      <c r="GE95" s="156"/>
      <c r="GF95" s="156"/>
      <c r="GG95" s="156"/>
      <c r="GH95" s="156"/>
      <c r="GI95" s="156"/>
      <c r="GJ95" s="156"/>
      <c r="GK95" s="156"/>
      <c r="GL95" s="156"/>
      <c r="GM95" s="156"/>
      <c r="GN95" s="156"/>
      <c r="GO95" s="156"/>
      <c r="GP95" s="156"/>
      <c r="GQ95" s="156"/>
      <c r="GR95" s="156"/>
      <c r="GS95" s="156"/>
      <c r="GT95" s="156"/>
      <c r="GU95" s="156"/>
      <c r="GV95" s="156"/>
      <c r="GW95" s="156"/>
      <c r="GX95" s="156"/>
      <c r="GY95" s="156"/>
      <c r="GZ95" s="156"/>
      <c r="HA95" s="156"/>
      <c r="HB95" s="156"/>
      <c r="HC95" s="156"/>
      <c r="HD95" s="156"/>
      <c r="HE95" s="156"/>
      <c r="HF95" s="156"/>
      <c r="HG95" s="156"/>
      <c r="HH95" s="156"/>
      <c r="HI95" s="156"/>
      <c r="HJ95" s="156"/>
      <c r="HK95" s="156"/>
      <c r="HL95" s="156"/>
      <c r="HM95" s="156"/>
      <c r="HN95" s="156"/>
      <c r="HO95" s="156"/>
      <c r="HP95" s="156"/>
      <c r="HQ95" s="156"/>
      <c r="HR95" s="156"/>
      <c r="HS95" s="156"/>
      <c r="HT95" s="156"/>
      <c r="HU95" s="156"/>
      <c r="HV95" s="156"/>
      <c r="HW95" s="156"/>
      <c r="HX95" s="156"/>
      <c r="HY95" s="156"/>
      <c r="HZ95" s="156"/>
      <c r="IA95" s="156"/>
      <c r="IB95" s="156"/>
      <c r="IC95" s="156"/>
      <c r="ID95" s="156"/>
    </row>
    <row r="96" spans="1:238">
      <c r="A96" s="188"/>
      <c r="B96" s="156"/>
      <c r="C96" s="156"/>
      <c r="D96" s="188"/>
      <c r="E96" s="190"/>
      <c r="F96" s="191"/>
      <c r="G96" s="193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6"/>
      <c r="BR96" s="156"/>
      <c r="BS96" s="156"/>
      <c r="BT96" s="156"/>
      <c r="BU96" s="156"/>
      <c r="BV96" s="156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6"/>
      <c r="CI96" s="156"/>
      <c r="CJ96" s="156"/>
      <c r="CK96" s="156"/>
      <c r="CL96" s="156"/>
      <c r="CM96" s="156"/>
      <c r="CN96" s="156"/>
      <c r="CO96" s="156"/>
      <c r="CP96" s="156"/>
      <c r="CQ96" s="156"/>
      <c r="CR96" s="156"/>
      <c r="CS96" s="156"/>
      <c r="CT96" s="156"/>
      <c r="CU96" s="156"/>
      <c r="CV96" s="156"/>
      <c r="CW96" s="156"/>
      <c r="CX96" s="156"/>
      <c r="CY96" s="156"/>
      <c r="CZ96" s="156"/>
      <c r="DA96" s="156"/>
      <c r="DB96" s="156"/>
      <c r="DC96" s="156"/>
      <c r="DD96" s="156"/>
      <c r="DE96" s="156"/>
      <c r="DF96" s="156"/>
      <c r="DG96" s="156"/>
      <c r="DH96" s="156"/>
      <c r="DI96" s="156"/>
      <c r="DJ96" s="156"/>
      <c r="DK96" s="156"/>
      <c r="DL96" s="156"/>
      <c r="DM96" s="156"/>
      <c r="DN96" s="156"/>
      <c r="DO96" s="156"/>
      <c r="DP96" s="156"/>
      <c r="DQ96" s="156"/>
      <c r="DR96" s="156"/>
      <c r="DS96" s="156"/>
      <c r="DT96" s="156"/>
      <c r="DU96" s="156"/>
      <c r="DV96" s="156"/>
      <c r="DW96" s="156"/>
      <c r="DX96" s="156"/>
      <c r="DY96" s="156"/>
      <c r="DZ96" s="156"/>
      <c r="EA96" s="156"/>
      <c r="EB96" s="156"/>
      <c r="EC96" s="156"/>
      <c r="ED96" s="156"/>
      <c r="EE96" s="156"/>
      <c r="EF96" s="156"/>
      <c r="EG96" s="156"/>
      <c r="EH96" s="156"/>
      <c r="EI96" s="156"/>
      <c r="EJ96" s="156"/>
      <c r="EK96" s="156"/>
      <c r="EL96" s="156"/>
      <c r="EM96" s="156"/>
      <c r="EN96" s="156"/>
      <c r="EO96" s="156"/>
      <c r="EP96" s="156"/>
      <c r="EQ96" s="156"/>
      <c r="ER96" s="156"/>
      <c r="ES96" s="156"/>
      <c r="ET96" s="156"/>
      <c r="EU96" s="156"/>
      <c r="EV96" s="156"/>
      <c r="EW96" s="156"/>
      <c r="EX96" s="156"/>
      <c r="EY96" s="156"/>
      <c r="EZ96" s="156"/>
      <c r="FA96" s="156"/>
      <c r="FB96" s="156"/>
      <c r="FC96" s="156"/>
      <c r="FD96" s="156"/>
      <c r="FE96" s="156"/>
      <c r="FF96" s="156"/>
      <c r="FG96" s="156"/>
      <c r="FH96" s="156"/>
      <c r="FI96" s="156"/>
      <c r="FJ96" s="156"/>
      <c r="FK96" s="156"/>
      <c r="FL96" s="156"/>
      <c r="FM96" s="156"/>
      <c r="FN96" s="156"/>
      <c r="FO96" s="156"/>
      <c r="FP96" s="156"/>
      <c r="FQ96" s="156"/>
      <c r="FR96" s="156"/>
      <c r="FS96" s="156"/>
      <c r="FT96" s="156"/>
      <c r="FU96" s="156"/>
      <c r="FV96" s="156"/>
      <c r="FW96" s="156"/>
      <c r="FX96" s="156"/>
      <c r="FY96" s="156"/>
      <c r="FZ96" s="156"/>
      <c r="GA96" s="156"/>
      <c r="GB96" s="156"/>
      <c r="GC96" s="156"/>
      <c r="GD96" s="156"/>
      <c r="GE96" s="156"/>
      <c r="GF96" s="156"/>
      <c r="GG96" s="156"/>
      <c r="GH96" s="156"/>
      <c r="GI96" s="156"/>
      <c r="GJ96" s="156"/>
      <c r="GK96" s="156"/>
      <c r="GL96" s="156"/>
      <c r="GM96" s="156"/>
      <c r="GN96" s="156"/>
      <c r="GO96" s="156"/>
      <c r="GP96" s="156"/>
      <c r="GQ96" s="156"/>
      <c r="GR96" s="156"/>
      <c r="GS96" s="156"/>
      <c r="GT96" s="156"/>
      <c r="GU96" s="156"/>
      <c r="GV96" s="156"/>
      <c r="GW96" s="156"/>
      <c r="GX96" s="156"/>
      <c r="GY96" s="156"/>
      <c r="GZ96" s="156"/>
      <c r="HA96" s="156"/>
      <c r="HB96" s="156"/>
      <c r="HC96" s="156"/>
      <c r="HD96" s="156"/>
      <c r="HE96" s="156"/>
      <c r="HF96" s="156"/>
      <c r="HG96" s="156"/>
      <c r="HH96" s="156"/>
      <c r="HI96" s="156"/>
      <c r="HJ96" s="156"/>
      <c r="HK96" s="156"/>
      <c r="HL96" s="156"/>
      <c r="HM96" s="156"/>
      <c r="HN96" s="156"/>
      <c r="HO96" s="156"/>
      <c r="HP96" s="156"/>
      <c r="HQ96" s="156"/>
      <c r="HR96" s="156"/>
      <c r="HS96" s="156"/>
      <c r="HT96" s="156"/>
      <c r="HU96" s="156"/>
      <c r="HV96" s="156"/>
      <c r="HW96" s="156"/>
      <c r="HX96" s="156"/>
      <c r="HY96" s="156"/>
      <c r="HZ96" s="156"/>
      <c r="IA96" s="156"/>
      <c r="IB96" s="156"/>
      <c r="IC96" s="156"/>
      <c r="ID96" s="156"/>
    </row>
    <row r="97" spans="1:238">
      <c r="A97" s="188"/>
      <c r="B97" s="156"/>
      <c r="C97" s="156"/>
      <c r="D97" s="188"/>
      <c r="E97" s="190"/>
      <c r="F97" s="191"/>
      <c r="G97" s="193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  <c r="CX97" s="156"/>
      <c r="CY97" s="156"/>
      <c r="CZ97" s="156"/>
      <c r="DA97" s="156"/>
      <c r="DB97" s="156"/>
      <c r="DC97" s="156"/>
      <c r="DD97" s="156"/>
      <c r="DE97" s="156"/>
      <c r="DF97" s="156"/>
      <c r="DG97" s="156"/>
      <c r="DH97" s="156"/>
      <c r="DI97" s="156"/>
      <c r="DJ97" s="156"/>
      <c r="DK97" s="156"/>
      <c r="DL97" s="156"/>
      <c r="DM97" s="156"/>
      <c r="DN97" s="156"/>
      <c r="DO97" s="156"/>
      <c r="DP97" s="156"/>
      <c r="DQ97" s="156"/>
      <c r="DR97" s="156"/>
      <c r="DS97" s="156"/>
      <c r="DT97" s="156"/>
      <c r="DU97" s="156"/>
      <c r="DV97" s="156"/>
      <c r="DW97" s="156"/>
      <c r="DX97" s="156"/>
      <c r="DY97" s="156"/>
      <c r="DZ97" s="156"/>
      <c r="EA97" s="156"/>
      <c r="EB97" s="156"/>
      <c r="EC97" s="156"/>
      <c r="ED97" s="156"/>
      <c r="EE97" s="156"/>
      <c r="EF97" s="156"/>
      <c r="EG97" s="156"/>
      <c r="EH97" s="156"/>
      <c r="EI97" s="156"/>
      <c r="EJ97" s="156"/>
      <c r="EK97" s="156"/>
      <c r="EL97" s="156"/>
      <c r="EM97" s="156"/>
      <c r="EN97" s="156"/>
      <c r="EO97" s="156"/>
      <c r="EP97" s="156"/>
      <c r="EQ97" s="156"/>
      <c r="ER97" s="156"/>
      <c r="ES97" s="156"/>
      <c r="ET97" s="156"/>
      <c r="EU97" s="156"/>
      <c r="EV97" s="156"/>
      <c r="EW97" s="156"/>
      <c r="EX97" s="156"/>
      <c r="EY97" s="156"/>
      <c r="EZ97" s="156"/>
      <c r="FA97" s="156"/>
      <c r="FB97" s="156"/>
      <c r="FC97" s="156"/>
      <c r="FD97" s="156"/>
      <c r="FE97" s="156"/>
      <c r="FF97" s="156"/>
      <c r="FG97" s="156"/>
      <c r="FH97" s="156"/>
      <c r="FI97" s="156"/>
      <c r="FJ97" s="156"/>
      <c r="FK97" s="156"/>
      <c r="FL97" s="156"/>
      <c r="FM97" s="156"/>
      <c r="FN97" s="156"/>
      <c r="FO97" s="156"/>
      <c r="FP97" s="156"/>
      <c r="FQ97" s="156"/>
      <c r="FR97" s="156"/>
      <c r="FS97" s="156"/>
      <c r="FT97" s="156"/>
      <c r="FU97" s="156"/>
      <c r="FV97" s="156"/>
      <c r="FW97" s="156"/>
      <c r="FX97" s="156"/>
      <c r="FY97" s="156"/>
      <c r="FZ97" s="156"/>
      <c r="GA97" s="156"/>
      <c r="GB97" s="156"/>
      <c r="GC97" s="156"/>
      <c r="GD97" s="156"/>
      <c r="GE97" s="156"/>
      <c r="GF97" s="156"/>
      <c r="GG97" s="156"/>
      <c r="GH97" s="156"/>
      <c r="GI97" s="156"/>
      <c r="GJ97" s="156"/>
      <c r="GK97" s="156"/>
      <c r="GL97" s="156"/>
      <c r="GM97" s="156"/>
      <c r="GN97" s="156"/>
      <c r="GO97" s="156"/>
      <c r="GP97" s="156"/>
      <c r="GQ97" s="156"/>
      <c r="GR97" s="156"/>
      <c r="GS97" s="156"/>
      <c r="GT97" s="156"/>
      <c r="GU97" s="156"/>
      <c r="GV97" s="156"/>
      <c r="GW97" s="156"/>
      <c r="GX97" s="156"/>
      <c r="GY97" s="156"/>
      <c r="GZ97" s="156"/>
      <c r="HA97" s="156"/>
      <c r="HB97" s="156"/>
      <c r="HC97" s="156"/>
      <c r="HD97" s="156"/>
      <c r="HE97" s="156"/>
      <c r="HF97" s="156"/>
      <c r="HG97" s="156"/>
      <c r="HH97" s="156"/>
      <c r="HI97" s="156"/>
      <c r="HJ97" s="156"/>
      <c r="HK97" s="156"/>
      <c r="HL97" s="156"/>
      <c r="HM97" s="156"/>
      <c r="HN97" s="156"/>
      <c r="HO97" s="156"/>
      <c r="HP97" s="156"/>
      <c r="HQ97" s="156"/>
      <c r="HR97" s="156"/>
      <c r="HS97" s="156"/>
      <c r="HT97" s="156"/>
      <c r="HU97" s="156"/>
      <c r="HV97" s="156"/>
      <c r="HW97" s="156"/>
      <c r="HX97" s="156"/>
      <c r="HY97" s="156"/>
      <c r="HZ97" s="156"/>
      <c r="IA97" s="156"/>
      <c r="IB97" s="156"/>
      <c r="IC97" s="156"/>
      <c r="ID97" s="156"/>
    </row>
    <row r="98" spans="1:238">
      <c r="A98" s="188"/>
      <c r="B98" s="156"/>
      <c r="C98" s="156"/>
      <c r="D98" s="188"/>
      <c r="E98" s="190"/>
      <c r="F98" s="191"/>
      <c r="G98" s="193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/>
      <c r="CT98" s="156"/>
      <c r="CU98" s="156"/>
      <c r="CV98" s="156"/>
      <c r="CW98" s="156"/>
      <c r="CX98" s="156"/>
      <c r="CY98" s="156"/>
      <c r="CZ98" s="156"/>
      <c r="DA98" s="156"/>
      <c r="DB98" s="156"/>
      <c r="DC98" s="156"/>
      <c r="DD98" s="156"/>
      <c r="DE98" s="156"/>
      <c r="DF98" s="156"/>
      <c r="DG98" s="156"/>
      <c r="DH98" s="156"/>
      <c r="DI98" s="156"/>
      <c r="DJ98" s="156"/>
      <c r="DK98" s="156"/>
      <c r="DL98" s="156"/>
      <c r="DM98" s="156"/>
      <c r="DN98" s="156"/>
      <c r="DO98" s="156"/>
      <c r="DP98" s="156"/>
      <c r="DQ98" s="156"/>
      <c r="DR98" s="156"/>
      <c r="DS98" s="156"/>
      <c r="DT98" s="156"/>
      <c r="DU98" s="156"/>
      <c r="DV98" s="156"/>
      <c r="DW98" s="156"/>
      <c r="DX98" s="156"/>
      <c r="DY98" s="156"/>
      <c r="DZ98" s="156"/>
      <c r="EA98" s="156"/>
      <c r="EB98" s="156"/>
      <c r="EC98" s="156"/>
      <c r="ED98" s="156"/>
      <c r="EE98" s="156"/>
      <c r="EF98" s="156"/>
      <c r="EG98" s="156"/>
      <c r="EH98" s="156"/>
      <c r="EI98" s="156"/>
      <c r="EJ98" s="156"/>
      <c r="EK98" s="156"/>
      <c r="EL98" s="156"/>
      <c r="EM98" s="156"/>
      <c r="EN98" s="156"/>
      <c r="EO98" s="156"/>
      <c r="EP98" s="156"/>
      <c r="EQ98" s="156"/>
      <c r="ER98" s="156"/>
      <c r="ES98" s="156"/>
      <c r="ET98" s="156"/>
      <c r="EU98" s="156"/>
      <c r="EV98" s="156"/>
      <c r="EW98" s="156"/>
      <c r="EX98" s="156"/>
      <c r="EY98" s="156"/>
      <c r="EZ98" s="156"/>
      <c r="FA98" s="156"/>
      <c r="FB98" s="156"/>
      <c r="FC98" s="156"/>
      <c r="FD98" s="156"/>
      <c r="FE98" s="156"/>
      <c r="FF98" s="156"/>
      <c r="FG98" s="156"/>
      <c r="FH98" s="156"/>
      <c r="FI98" s="156"/>
      <c r="FJ98" s="156"/>
      <c r="FK98" s="156"/>
      <c r="FL98" s="156"/>
      <c r="FM98" s="156"/>
      <c r="FN98" s="156"/>
      <c r="FO98" s="156"/>
      <c r="FP98" s="156"/>
      <c r="FQ98" s="156"/>
      <c r="FR98" s="156"/>
      <c r="FS98" s="156"/>
      <c r="FT98" s="156"/>
      <c r="FU98" s="156"/>
      <c r="FV98" s="156"/>
      <c r="FW98" s="156"/>
      <c r="FX98" s="156"/>
      <c r="FY98" s="156"/>
      <c r="FZ98" s="156"/>
      <c r="GA98" s="156"/>
      <c r="GB98" s="156"/>
      <c r="GC98" s="156"/>
      <c r="GD98" s="156"/>
      <c r="GE98" s="156"/>
      <c r="GF98" s="156"/>
      <c r="GG98" s="156"/>
      <c r="GH98" s="156"/>
      <c r="GI98" s="156"/>
      <c r="GJ98" s="156"/>
      <c r="GK98" s="156"/>
      <c r="GL98" s="156"/>
      <c r="GM98" s="156"/>
      <c r="GN98" s="156"/>
      <c r="GO98" s="156"/>
      <c r="GP98" s="156"/>
      <c r="GQ98" s="156"/>
      <c r="GR98" s="156"/>
      <c r="GS98" s="156"/>
      <c r="GT98" s="156"/>
      <c r="GU98" s="156"/>
      <c r="GV98" s="156"/>
      <c r="GW98" s="156"/>
      <c r="GX98" s="156"/>
      <c r="GY98" s="156"/>
      <c r="GZ98" s="156"/>
      <c r="HA98" s="156"/>
      <c r="HB98" s="156"/>
      <c r="HC98" s="156"/>
      <c r="HD98" s="156"/>
      <c r="HE98" s="156"/>
      <c r="HF98" s="156"/>
      <c r="HG98" s="156"/>
      <c r="HH98" s="156"/>
      <c r="HI98" s="156"/>
      <c r="HJ98" s="156"/>
      <c r="HK98" s="156"/>
      <c r="HL98" s="156"/>
      <c r="HM98" s="156"/>
      <c r="HN98" s="156"/>
      <c r="HO98" s="156"/>
      <c r="HP98" s="156"/>
      <c r="HQ98" s="156"/>
      <c r="HR98" s="156"/>
      <c r="HS98" s="156"/>
      <c r="HT98" s="156"/>
      <c r="HU98" s="156"/>
      <c r="HV98" s="156"/>
      <c r="HW98" s="156"/>
      <c r="HX98" s="156"/>
      <c r="HY98" s="156"/>
      <c r="HZ98" s="156"/>
      <c r="IA98" s="156"/>
      <c r="IB98" s="156"/>
      <c r="IC98" s="156"/>
      <c r="ID98" s="156"/>
    </row>
    <row r="99" spans="1:238">
      <c r="A99" s="188"/>
      <c r="B99" s="156"/>
      <c r="C99" s="156"/>
      <c r="D99" s="188"/>
      <c r="E99" s="190"/>
      <c r="F99" s="191"/>
      <c r="G99" s="193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6"/>
      <c r="BR99" s="156"/>
      <c r="BS99" s="156"/>
      <c r="BT99" s="156"/>
      <c r="BU99" s="156"/>
      <c r="BV99" s="156"/>
      <c r="BW99" s="156"/>
      <c r="BX99" s="156"/>
      <c r="BY99" s="156"/>
      <c r="BZ99" s="156"/>
      <c r="CA99" s="156"/>
      <c r="CB99" s="156"/>
      <c r="CC99" s="156"/>
      <c r="CD99" s="156"/>
      <c r="CE99" s="156"/>
      <c r="CF99" s="156"/>
      <c r="CG99" s="156"/>
      <c r="CH99" s="156"/>
      <c r="CI99" s="156"/>
      <c r="CJ99" s="156"/>
      <c r="CK99" s="156"/>
      <c r="CL99" s="156"/>
      <c r="CM99" s="156"/>
      <c r="CN99" s="156"/>
      <c r="CO99" s="156"/>
      <c r="CP99" s="156"/>
      <c r="CQ99" s="156"/>
      <c r="CR99" s="156"/>
      <c r="CS99" s="156"/>
      <c r="CT99" s="156"/>
      <c r="CU99" s="156"/>
      <c r="CV99" s="156"/>
      <c r="CW99" s="156"/>
      <c r="CX99" s="156"/>
      <c r="CY99" s="156"/>
      <c r="CZ99" s="156"/>
      <c r="DA99" s="156"/>
      <c r="DB99" s="156"/>
      <c r="DC99" s="156"/>
      <c r="DD99" s="156"/>
      <c r="DE99" s="156"/>
      <c r="DF99" s="156"/>
      <c r="DG99" s="156"/>
      <c r="DH99" s="156"/>
      <c r="DI99" s="156"/>
      <c r="DJ99" s="156"/>
      <c r="DK99" s="156"/>
      <c r="DL99" s="156"/>
      <c r="DM99" s="156"/>
      <c r="DN99" s="156"/>
      <c r="DO99" s="156"/>
      <c r="DP99" s="156"/>
      <c r="DQ99" s="156"/>
      <c r="DR99" s="156"/>
      <c r="DS99" s="156"/>
      <c r="DT99" s="156"/>
      <c r="DU99" s="156"/>
      <c r="DV99" s="156"/>
      <c r="DW99" s="156"/>
      <c r="DX99" s="156"/>
      <c r="DY99" s="156"/>
      <c r="DZ99" s="156"/>
      <c r="EA99" s="156"/>
      <c r="EB99" s="156"/>
      <c r="EC99" s="156"/>
      <c r="ED99" s="156"/>
      <c r="EE99" s="156"/>
      <c r="EF99" s="156"/>
      <c r="EG99" s="156"/>
      <c r="EH99" s="156"/>
      <c r="EI99" s="156"/>
      <c r="EJ99" s="156"/>
      <c r="EK99" s="156"/>
      <c r="EL99" s="156"/>
      <c r="EM99" s="156"/>
      <c r="EN99" s="156"/>
      <c r="EO99" s="156"/>
      <c r="EP99" s="156"/>
      <c r="EQ99" s="156"/>
      <c r="ER99" s="156"/>
      <c r="ES99" s="156"/>
      <c r="ET99" s="156"/>
      <c r="EU99" s="156"/>
      <c r="EV99" s="156"/>
      <c r="EW99" s="156"/>
      <c r="EX99" s="156"/>
      <c r="EY99" s="156"/>
      <c r="EZ99" s="156"/>
      <c r="FA99" s="156"/>
      <c r="FB99" s="156"/>
      <c r="FC99" s="156"/>
      <c r="FD99" s="156"/>
      <c r="FE99" s="156"/>
      <c r="FF99" s="156"/>
      <c r="FG99" s="156"/>
      <c r="FH99" s="156"/>
      <c r="FI99" s="156"/>
      <c r="FJ99" s="156"/>
      <c r="FK99" s="156"/>
      <c r="FL99" s="156"/>
      <c r="FM99" s="156"/>
      <c r="FN99" s="156"/>
      <c r="FO99" s="156"/>
      <c r="FP99" s="156"/>
      <c r="FQ99" s="156"/>
      <c r="FR99" s="156"/>
      <c r="FS99" s="156"/>
      <c r="FT99" s="156"/>
      <c r="FU99" s="156"/>
      <c r="FV99" s="156"/>
      <c r="FW99" s="156"/>
      <c r="FX99" s="156"/>
      <c r="FY99" s="156"/>
      <c r="FZ99" s="156"/>
      <c r="GA99" s="156"/>
      <c r="GB99" s="156"/>
      <c r="GC99" s="156"/>
      <c r="GD99" s="156"/>
      <c r="GE99" s="156"/>
      <c r="GF99" s="156"/>
      <c r="GG99" s="156"/>
      <c r="GH99" s="156"/>
      <c r="GI99" s="156"/>
      <c r="GJ99" s="156"/>
      <c r="GK99" s="156"/>
      <c r="GL99" s="156"/>
      <c r="GM99" s="156"/>
      <c r="GN99" s="156"/>
      <c r="GO99" s="156"/>
      <c r="GP99" s="156"/>
      <c r="GQ99" s="156"/>
      <c r="GR99" s="156"/>
      <c r="GS99" s="156"/>
      <c r="GT99" s="156"/>
      <c r="GU99" s="156"/>
      <c r="GV99" s="156"/>
      <c r="GW99" s="156"/>
      <c r="GX99" s="156"/>
      <c r="GY99" s="156"/>
      <c r="GZ99" s="156"/>
      <c r="HA99" s="156"/>
      <c r="HB99" s="156"/>
      <c r="HC99" s="156"/>
      <c r="HD99" s="156"/>
      <c r="HE99" s="156"/>
      <c r="HF99" s="156"/>
      <c r="HG99" s="156"/>
      <c r="HH99" s="156"/>
      <c r="HI99" s="156"/>
      <c r="HJ99" s="156"/>
      <c r="HK99" s="156"/>
      <c r="HL99" s="156"/>
      <c r="HM99" s="156"/>
      <c r="HN99" s="156"/>
      <c r="HO99" s="156"/>
      <c r="HP99" s="156"/>
      <c r="HQ99" s="156"/>
      <c r="HR99" s="156"/>
      <c r="HS99" s="156"/>
      <c r="HT99" s="156"/>
      <c r="HU99" s="156"/>
      <c r="HV99" s="156"/>
      <c r="HW99" s="156"/>
      <c r="HX99" s="156"/>
      <c r="HY99" s="156"/>
      <c r="HZ99" s="156"/>
      <c r="IA99" s="156"/>
      <c r="IB99" s="156"/>
      <c r="IC99" s="156"/>
      <c r="ID99" s="156"/>
    </row>
    <row r="100" spans="1:238">
      <c r="A100" s="188"/>
      <c r="B100" s="156"/>
      <c r="C100" s="156"/>
      <c r="D100" s="188"/>
      <c r="E100" s="190"/>
      <c r="F100" s="191"/>
      <c r="G100" s="193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6"/>
      <c r="BR100" s="156"/>
      <c r="BS100" s="156"/>
      <c r="BT100" s="156"/>
      <c r="BU100" s="156"/>
      <c r="BV100" s="156"/>
      <c r="BW100" s="156"/>
      <c r="BX100" s="156"/>
      <c r="BY100" s="156"/>
      <c r="BZ100" s="156"/>
      <c r="CA100" s="156"/>
      <c r="CB100" s="156"/>
      <c r="CC100" s="156"/>
      <c r="CD100" s="156"/>
      <c r="CE100" s="156"/>
      <c r="CF100" s="156"/>
      <c r="CG100" s="156"/>
      <c r="CH100" s="156"/>
      <c r="CI100" s="156"/>
      <c r="CJ100" s="156"/>
      <c r="CK100" s="156"/>
      <c r="CL100" s="156"/>
      <c r="CM100" s="156"/>
      <c r="CN100" s="156"/>
      <c r="CO100" s="156"/>
      <c r="CP100" s="156"/>
      <c r="CQ100" s="156"/>
      <c r="CR100" s="156"/>
      <c r="CS100" s="156"/>
      <c r="CT100" s="156"/>
      <c r="CU100" s="156"/>
      <c r="CV100" s="156"/>
      <c r="CW100" s="156"/>
      <c r="CX100" s="156"/>
      <c r="CY100" s="156"/>
      <c r="CZ100" s="156"/>
      <c r="DA100" s="156"/>
      <c r="DB100" s="156"/>
      <c r="DC100" s="156"/>
      <c r="DD100" s="156"/>
      <c r="DE100" s="156"/>
      <c r="DF100" s="156"/>
      <c r="DG100" s="156"/>
      <c r="DH100" s="156"/>
      <c r="DI100" s="156"/>
      <c r="DJ100" s="156"/>
      <c r="DK100" s="156"/>
      <c r="DL100" s="156"/>
      <c r="DM100" s="156"/>
      <c r="DN100" s="156"/>
      <c r="DO100" s="156"/>
      <c r="DP100" s="156"/>
      <c r="DQ100" s="156"/>
      <c r="DR100" s="156"/>
      <c r="DS100" s="156"/>
      <c r="DT100" s="156"/>
      <c r="DU100" s="156"/>
      <c r="DV100" s="156"/>
      <c r="DW100" s="156"/>
      <c r="DX100" s="156"/>
      <c r="DY100" s="156"/>
      <c r="DZ100" s="156"/>
      <c r="EA100" s="156"/>
      <c r="EB100" s="156"/>
      <c r="EC100" s="156"/>
      <c r="ED100" s="156"/>
      <c r="EE100" s="156"/>
      <c r="EF100" s="156"/>
      <c r="EG100" s="156"/>
      <c r="EH100" s="156"/>
      <c r="EI100" s="156"/>
      <c r="EJ100" s="156"/>
      <c r="EK100" s="156"/>
      <c r="EL100" s="156"/>
      <c r="EM100" s="156"/>
      <c r="EN100" s="156"/>
      <c r="EO100" s="156"/>
      <c r="EP100" s="156"/>
      <c r="EQ100" s="156"/>
      <c r="ER100" s="156"/>
      <c r="ES100" s="156"/>
      <c r="ET100" s="156"/>
      <c r="EU100" s="156"/>
      <c r="EV100" s="156"/>
      <c r="EW100" s="156"/>
      <c r="EX100" s="156"/>
      <c r="EY100" s="156"/>
      <c r="EZ100" s="156"/>
      <c r="FA100" s="156"/>
      <c r="FB100" s="156"/>
      <c r="FC100" s="156"/>
      <c r="FD100" s="156"/>
      <c r="FE100" s="156"/>
      <c r="FF100" s="156"/>
      <c r="FG100" s="156"/>
      <c r="FH100" s="156"/>
      <c r="FI100" s="156"/>
      <c r="FJ100" s="156"/>
      <c r="FK100" s="156"/>
      <c r="FL100" s="156"/>
      <c r="FM100" s="156"/>
      <c r="FN100" s="156"/>
      <c r="FO100" s="156"/>
      <c r="FP100" s="156"/>
      <c r="FQ100" s="156"/>
      <c r="FR100" s="156"/>
      <c r="FS100" s="156"/>
      <c r="FT100" s="156"/>
      <c r="FU100" s="156"/>
      <c r="FV100" s="156"/>
      <c r="FW100" s="156"/>
      <c r="FX100" s="156"/>
      <c r="FY100" s="156"/>
      <c r="FZ100" s="156"/>
      <c r="GA100" s="156"/>
      <c r="GB100" s="156"/>
      <c r="GC100" s="156"/>
      <c r="GD100" s="156"/>
      <c r="GE100" s="156"/>
      <c r="GF100" s="156"/>
      <c r="GG100" s="156"/>
      <c r="GH100" s="156"/>
      <c r="GI100" s="156"/>
      <c r="GJ100" s="156"/>
      <c r="GK100" s="156"/>
      <c r="GL100" s="156"/>
      <c r="GM100" s="156"/>
      <c r="GN100" s="156"/>
      <c r="GO100" s="156"/>
      <c r="GP100" s="156"/>
      <c r="GQ100" s="156"/>
      <c r="GR100" s="156"/>
      <c r="GS100" s="156"/>
      <c r="GT100" s="156"/>
      <c r="GU100" s="156"/>
      <c r="GV100" s="156"/>
      <c r="GW100" s="156"/>
      <c r="GX100" s="156"/>
      <c r="GY100" s="156"/>
      <c r="GZ100" s="156"/>
      <c r="HA100" s="156"/>
      <c r="HB100" s="156"/>
      <c r="HC100" s="156"/>
      <c r="HD100" s="156"/>
      <c r="HE100" s="156"/>
      <c r="HF100" s="156"/>
      <c r="HG100" s="156"/>
      <c r="HH100" s="156"/>
      <c r="HI100" s="156"/>
      <c r="HJ100" s="156"/>
      <c r="HK100" s="156"/>
      <c r="HL100" s="156"/>
      <c r="HM100" s="156"/>
      <c r="HN100" s="156"/>
      <c r="HO100" s="156"/>
      <c r="HP100" s="156"/>
      <c r="HQ100" s="156"/>
      <c r="HR100" s="156"/>
      <c r="HS100" s="156"/>
      <c r="HT100" s="156"/>
      <c r="HU100" s="156"/>
      <c r="HV100" s="156"/>
      <c r="HW100" s="156"/>
      <c r="HX100" s="156"/>
      <c r="HY100" s="156"/>
      <c r="HZ100" s="156"/>
      <c r="IA100" s="156"/>
      <c r="IB100" s="156"/>
      <c r="IC100" s="156"/>
      <c r="ID100" s="156"/>
    </row>
    <row r="101" spans="1:238">
      <c r="A101" s="188"/>
      <c r="B101" s="156"/>
      <c r="C101" s="156"/>
      <c r="D101" s="188"/>
      <c r="E101" s="190"/>
      <c r="F101" s="191"/>
      <c r="G101" s="193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  <c r="CL101" s="156"/>
      <c r="CM101" s="156"/>
      <c r="CN101" s="156"/>
      <c r="CO101" s="156"/>
      <c r="CP101" s="156"/>
      <c r="CQ101" s="156"/>
      <c r="CR101" s="156"/>
      <c r="CS101" s="156"/>
      <c r="CT101" s="156"/>
      <c r="CU101" s="156"/>
      <c r="CV101" s="156"/>
      <c r="CW101" s="156"/>
      <c r="CX101" s="156"/>
      <c r="CY101" s="156"/>
      <c r="CZ101" s="156"/>
      <c r="DA101" s="156"/>
      <c r="DB101" s="156"/>
      <c r="DC101" s="156"/>
      <c r="DD101" s="156"/>
      <c r="DE101" s="156"/>
      <c r="DF101" s="156"/>
      <c r="DG101" s="156"/>
      <c r="DH101" s="156"/>
      <c r="DI101" s="156"/>
      <c r="DJ101" s="156"/>
      <c r="DK101" s="156"/>
      <c r="DL101" s="156"/>
      <c r="DM101" s="156"/>
      <c r="DN101" s="156"/>
      <c r="DO101" s="156"/>
      <c r="DP101" s="156"/>
      <c r="DQ101" s="156"/>
      <c r="DR101" s="156"/>
      <c r="DS101" s="156"/>
      <c r="DT101" s="156"/>
      <c r="DU101" s="156"/>
      <c r="DV101" s="156"/>
      <c r="DW101" s="156"/>
      <c r="DX101" s="156"/>
      <c r="DY101" s="156"/>
      <c r="DZ101" s="156"/>
      <c r="EA101" s="156"/>
      <c r="EB101" s="156"/>
      <c r="EC101" s="156"/>
      <c r="ED101" s="156"/>
      <c r="EE101" s="156"/>
      <c r="EF101" s="156"/>
      <c r="EG101" s="156"/>
      <c r="EH101" s="156"/>
      <c r="EI101" s="156"/>
      <c r="EJ101" s="156"/>
      <c r="EK101" s="156"/>
      <c r="EL101" s="156"/>
      <c r="EM101" s="156"/>
      <c r="EN101" s="156"/>
      <c r="EO101" s="156"/>
      <c r="EP101" s="156"/>
      <c r="EQ101" s="156"/>
      <c r="ER101" s="156"/>
      <c r="ES101" s="156"/>
      <c r="ET101" s="156"/>
      <c r="EU101" s="156"/>
      <c r="EV101" s="156"/>
      <c r="EW101" s="156"/>
      <c r="EX101" s="156"/>
      <c r="EY101" s="156"/>
      <c r="EZ101" s="156"/>
      <c r="FA101" s="156"/>
      <c r="FB101" s="156"/>
      <c r="FC101" s="156"/>
      <c r="FD101" s="156"/>
      <c r="FE101" s="156"/>
      <c r="FF101" s="156"/>
      <c r="FG101" s="156"/>
      <c r="FH101" s="156"/>
      <c r="FI101" s="156"/>
      <c r="FJ101" s="156"/>
      <c r="FK101" s="156"/>
      <c r="FL101" s="156"/>
      <c r="FM101" s="156"/>
      <c r="FN101" s="156"/>
      <c r="FO101" s="156"/>
      <c r="FP101" s="156"/>
      <c r="FQ101" s="156"/>
      <c r="FR101" s="156"/>
      <c r="FS101" s="156"/>
      <c r="FT101" s="156"/>
      <c r="FU101" s="156"/>
      <c r="FV101" s="156"/>
      <c r="FW101" s="156"/>
      <c r="FX101" s="156"/>
      <c r="FY101" s="156"/>
      <c r="FZ101" s="156"/>
      <c r="GA101" s="156"/>
      <c r="GB101" s="156"/>
      <c r="GC101" s="156"/>
      <c r="GD101" s="156"/>
      <c r="GE101" s="156"/>
      <c r="GF101" s="156"/>
      <c r="GG101" s="156"/>
      <c r="GH101" s="156"/>
      <c r="GI101" s="156"/>
      <c r="GJ101" s="156"/>
      <c r="GK101" s="156"/>
      <c r="GL101" s="156"/>
      <c r="GM101" s="156"/>
      <c r="GN101" s="156"/>
      <c r="GO101" s="156"/>
      <c r="GP101" s="156"/>
      <c r="GQ101" s="156"/>
      <c r="GR101" s="156"/>
      <c r="GS101" s="156"/>
      <c r="GT101" s="156"/>
      <c r="GU101" s="156"/>
      <c r="GV101" s="156"/>
      <c r="GW101" s="156"/>
      <c r="GX101" s="156"/>
      <c r="GY101" s="156"/>
      <c r="GZ101" s="156"/>
      <c r="HA101" s="156"/>
      <c r="HB101" s="156"/>
      <c r="HC101" s="156"/>
      <c r="HD101" s="156"/>
      <c r="HE101" s="156"/>
      <c r="HF101" s="156"/>
      <c r="HG101" s="156"/>
      <c r="HH101" s="156"/>
      <c r="HI101" s="156"/>
      <c r="HJ101" s="156"/>
      <c r="HK101" s="156"/>
      <c r="HL101" s="156"/>
      <c r="HM101" s="156"/>
      <c r="HN101" s="156"/>
      <c r="HO101" s="156"/>
      <c r="HP101" s="156"/>
      <c r="HQ101" s="156"/>
      <c r="HR101" s="156"/>
      <c r="HS101" s="156"/>
      <c r="HT101" s="156"/>
      <c r="HU101" s="156"/>
      <c r="HV101" s="156"/>
      <c r="HW101" s="156"/>
      <c r="HX101" s="156"/>
      <c r="HY101" s="156"/>
      <c r="HZ101" s="156"/>
      <c r="IA101" s="156"/>
      <c r="IB101" s="156"/>
      <c r="IC101" s="156"/>
      <c r="ID101" s="156"/>
    </row>
    <row r="102" spans="1:238">
      <c r="A102" s="188"/>
      <c r="B102" s="156"/>
      <c r="C102" s="156"/>
      <c r="D102" s="188"/>
      <c r="E102" s="190"/>
      <c r="F102" s="191"/>
      <c r="G102" s="193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  <c r="CX102" s="156"/>
      <c r="CY102" s="156"/>
      <c r="CZ102" s="156"/>
      <c r="DA102" s="156"/>
      <c r="DB102" s="156"/>
      <c r="DC102" s="156"/>
      <c r="DD102" s="156"/>
      <c r="DE102" s="156"/>
      <c r="DF102" s="156"/>
      <c r="DG102" s="156"/>
      <c r="DH102" s="156"/>
      <c r="DI102" s="156"/>
      <c r="DJ102" s="156"/>
      <c r="DK102" s="156"/>
      <c r="DL102" s="156"/>
      <c r="DM102" s="156"/>
      <c r="DN102" s="156"/>
      <c r="DO102" s="156"/>
      <c r="DP102" s="156"/>
      <c r="DQ102" s="156"/>
      <c r="DR102" s="156"/>
      <c r="DS102" s="156"/>
      <c r="DT102" s="156"/>
      <c r="DU102" s="156"/>
      <c r="DV102" s="156"/>
      <c r="DW102" s="156"/>
      <c r="DX102" s="156"/>
      <c r="DY102" s="156"/>
      <c r="DZ102" s="156"/>
      <c r="EA102" s="156"/>
      <c r="EB102" s="156"/>
      <c r="EC102" s="156"/>
      <c r="ED102" s="156"/>
      <c r="EE102" s="156"/>
      <c r="EF102" s="156"/>
      <c r="EG102" s="156"/>
      <c r="EH102" s="156"/>
      <c r="EI102" s="156"/>
      <c r="EJ102" s="156"/>
      <c r="EK102" s="156"/>
      <c r="EL102" s="156"/>
      <c r="EM102" s="156"/>
      <c r="EN102" s="156"/>
      <c r="EO102" s="156"/>
      <c r="EP102" s="156"/>
      <c r="EQ102" s="156"/>
      <c r="ER102" s="156"/>
      <c r="ES102" s="156"/>
      <c r="ET102" s="156"/>
      <c r="EU102" s="156"/>
      <c r="EV102" s="156"/>
      <c r="EW102" s="156"/>
      <c r="EX102" s="156"/>
      <c r="EY102" s="156"/>
      <c r="EZ102" s="156"/>
      <c r="FA102" s="156"/>
      <c r="FB102" s="156"/>
      <c r="FC102" s="156"/>
      <c r="FD102" s="156"/>
      <c r="FE102" s="156"/>
      <c r="FF102" s="156"/>
      <c r="FG102" s="156"/>
      <c r="FH102" s="156"/>
      <c r="FI102" s="156"/>
      <c r="FJ102" s="156"/>
      <c r="FK102" s="156"/>
      <c r="FL102" s="156"/>
      <c r="FM102" s="156"/>
      <c r="FN102" s="156"/>
      <c r="FO102" s="156"/>
      <c r="FP102" s="156"/>
      <c r="FQ102" s="156"/>
      <c r="FR102" s="156"/>
      <c r="FS102" s="156"/>
      <c r="FT102" s="156"/>
      <c r="FU102" s="156"/>
      <c r="FV102" s="156"/>
      <c r="FW102" s="156"/>
      <c r="FX102" s="156"/>
      <c r="FY102" s="156"/>
      <c r="FZ102" s="156"/>
      <c r="GA102" s="156"/>
      <c r="GB102" s="156"/>
      <c r="GC102" s="156"/>
      <c r="GD102" s="156"/>
      <c r="GE102" s="156"/>
      <c r="GF102" s="156"/>
      <c r="GG102" s="156"/>
      <c r="GH102" s="156"/>
      <c r="GI102" s="156"/>
      <c r="GJ102" s="156"/>
      <c r="GK102" s="156"/>
      <c r="GL102" s="156"/>
      <c r="GM102" s="156"/>
      <c r="GN102" s="156"/>
      <c r="GO102" s="156"/>
      <c r="GP102" s="156"/>
      <c r="GQ102" s="156"/>
      <c r="GR102" s="156"/>
      <c r="GS102" s="156"/>
      <c r="GT102" s="156"/>
      <c r="GU102" s="156"/>
      <c r="GV102" s="156"/>
      <c r="GW102" s="156"/>
      <c r="GX102" s="156"/>
      <c r="GY102" s="156"/>
      <c r="GZ102" s="156"/>
      <c r="HA102" s="156"/>
      <c r="HB102" s="156"/>
      <c r="HC102" s="156"/>
      <c r="HD102" s="156"/>
      <c r="HE102" s="156"/>
      <c r="HF102" s="156"/>
      <c r="HG102" s="156"/>
      <c r="HH102" s="156"/>
      <c r="HI102" s="156"/>
      <c r="HJ102" s="156"/>
      <c r="HK102" s="156"/>
      <c r="HL102" s="156"/>
      <c r="HM102" s="156"/>
      <c r="HN102" s="156"/>
      <c r="HO102" s="156"/>
      <c r="HP102" s="156"/>
      <c r="HQ102" s="156"/>
      <c r="HR102" s="156"/>
      <c r="HS102" s="156"/>
      <c r="HT102" s="156"/>
      <c r="HU102" s="156"/>
      <c r="HV102" s="156"/>
      <c r="HW102" s="156"/>
      <c r="HX102" s="156"/>
      <c r="HY102" s="156"/>
      <c r="HZ102" s="156"/>
      <c r="IA102" s="156"/>
      <c r="IB102" s="156"/>
      <c r="IC102" s="156"/>
      <c r="ID102" s="156"/>
    </row>
    <row r="103" spans="1:238">
      <c r="A103" s="188"/>
      <c r="B103" s="156"/>
      <c r="C103" s="156"/>
      <c r="D103" s="188"/>
      <c r="E103" s="190"/>
      <c r="F103" s="191"/>
      <c r="G103" s="193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/>
      <c r="BT103" s="156"/>
      <c r="BU103" s="156"/>
      <c r="BV103" s="156"/>
      <c r="BW103" s="156"/>
      <c r="BX103" s="156"/>
      <c r="BY103" s="156"/>
      <c r="BZ103" s="156"/>
      <c r="CA103" s="156"/>
      <c r="CB103" s="156"/>
      <c r="CC103" s="156"/>
      <c r="CD103" s="156"/>
      <c r="CE103" s="156"/>
      <c r="CF103" s="156"/>
      <c r="CG103" s="156"/>
      <c r="CH103" s="156"/>
      <c r="CI103" s="156"/>
      <c r="CJ103" s="156"/>
      <c r="CK103" s="156"/>
      <c r="CL103" s="156"/>
      <c r="CM103" s="156"/>
      <c r="CN103" s="156"/>
      <c r="CO103" s="156"/>
      <c r="CP103" s="156"/>
      <c r="CQ103" s="156"/>
      <c r="CR103" s="156"/>
      <c r="CS103" s="156"/>
      <c r="CT103" s="156"/>
      <c r="CU103" s="156"/>
      <c r="CV103" s="156"/>
      <c r="CW103" s="156"/>
      <c r="CX103" s="156"/>
      <c r="CY103" s="156"/>
      <c r="CZ103" s="156"/>
      <c r="DA103" s="156"/>
      <c r="DB103" s="156"/>
      <c r="DC103" s="156"/>
      <c r="DD103" s="156"/>
      <c r="DE103" s="156"/>
      <c r="DF103" s="156"/>
      <c r="DG103" s="156"/>
      <c r="DH103" s="156"/>
      <c r="DI103" s="156"/>
      <c r="DJ103" s="156"/>
      <c r="DK103" s="156"/>
      <c r="DL103" s="156"/>
      <c r="DM103" s="156"/>
      <c r="DN103" s="156"/>
      <c r="DO103" s="156"/>
      <c r="DP103" s="156"/>
      <c r="DQ103" s="156"/>
      <c r="DR103" s="156"/>
      <c r="DS103" s="156"/>
      <c r="DT103" s="156"/>
      <c r="DU103" s="156"/>
      <c r="DV103" s="156"/>
      <c r="DW103" s="156"/>
      <c r="DX103" s="156"/>
      <c r="DY103" s="156"/>
      <c r="DZ103" s="156"/>
      <c r="EA103" s="156"/>
      <c r="EB103" s="156"/>
      <c r="EC103" s="156"/>
      <c r="ED103" s="156"/>
      <c r="EE103" s="156"/>
      <c r="EF103" s="156"/>
      <c r="EG103" s="156"/>
      <c r="EH103" s="156"/>
      <c r="EI103" s="156"/>
      <c r="EJ103" s="156"/>
      <c r="EK103" s="156"/>
      <c r="EL103" s="156"/>
      <c r="EM103" s="156"/>
      <c r="EN103" s="156"/>
      <c r="EO103" s="156"/>
      <c r="EP103" s="156"/>
      <c r="EQ103" s="156"/>
      <c r="ER103" s="156"/>
      <c r="ES103" s="156"/>
      <c r="ET103" s="156"/>
      <c r="EU103" s="156"/>
      <c r="EV103" s="156"/>
      <c r="EW103" s="156"/>
      <c r="EX103" s="156"/>
      <c r="EY103" s="156"/>
      <c r="EZ103" s="156"/>
      <c r="FA103" s="156"/>
      <c r="FB103" s="156"/>
      <c r="FC103" s="156"/>
      <c r="FD103" s="156"/>
      <c r="FE103" s="156"/>
      <c r="FF103" s="156"/>
      <c r="FG103" s="156"/>
      <c r="FH103" s="156"/>
      <c r="FI103" s="156"/>
      <c r="FJ103" s="156"/>
      <c r="FK103" s="156"/>
      <c r="FL103" s="156"/>
      <c r="FM103" s="156"/>
      <c r="FN103" s="156"/>
      <c r="FO103" s="156"/>
      <c r="FP103" s="156"/>
      <c r="FQ103" s="156"/>
      <c r="FR103" s="156"/>
      <c r="FS103" s="156"/>
      <c r="FT103" s="156"/>
      <c r="FU103" s="156"/>
      <c r="FV103" s="156"/>
      <c r="FW103" s="156"/>
      <c r="FX103" s="156"/>
      <c r="FY103" s="156"/>
      <c r="FZ103" s="156"/>
      <c r="GA103" s="156"/>
      <c r="GB103" s="156"/>
      <c r="GC103" s="156"/>
      <c r="GD103" s="156"/>
      <c r="GE103" s="156"/>
      <c r="GF103" s="156"/>
      <c r="GG103" s="156"/>
      <c r="GH103" s="156"/>
      <c r="GI103" s="156"/>
      <c r="GJ103" s="156"/>
      <c r="GK103" s="156"/>
      <c r="GL103" s="156"/>
      <c r="GM103" s="156"/>
      <c r="GN103" s="156"/>
      <c r="GO103" s="156"/>
      <c r="GP103" s="156"/>
      <c r="GQ103" s="156"/>
      <c r="GR103" s="156"/>
      <c r="GS103" s="156"/>
      <c r="GT103" s="156"/>
      <c r="GU103" s="156"/>
      <c r="GV103" s="156"/>
      <c r="GW103" s="156"/>
      <c r="GX103" s="156"/>
      <c r="GY103" s="156"/>
      <c r="GZ103" s="156"/>
      <c r="HA103" s="156"/>
      <c r="HB103" s="156"/>
      <c r="HC103" s="156"/>
      <c r="HD103" s="156"/>
      <c r="HE103" s="156"/>
      <c r="HF103" s="156"/>
      <c r="HG103" s="156"/>
      <c r="HH103" s="156"/>
      <c r="HI103" s="156"/>
      <c r="HJ103" s="156"/>
      <c r="HK103" s="156"/>
      <c r="HL103" s="156"/>
      <c r="HM103" s="156"/>
      <c r="HN103" s="156"/>
      <c r="HO103" s="156"/>
      <c r="HP103" s="156"/>
      <c r="HQ103" s="156"/>
      <c r="HR103" s="156"/>
      <c r="HS103" s="156"/>
      <c r="HT103" s="156"/>
      <c r="HU103" s="156"/>
      <c r="HV103" s="156"/>
      <c r="HW103" s="156"/>
      <c r="HX103" s="156"/>
      <c r="HY103" s="156"/>
      <c r="HZ103" s="156"/>
      <c r="IA103" s="156"/>
      <c r="IB103" s="156"/>
      <c r="IC103" s="156"/>
      <c r="ID103" s="156"/>
    </row>
    <row r="104" spans="1:238">
      <c r="A104" s="188"/>
      <c r="B104" s="156"/>
      <c r="C104" s="156"/>
      <c r="D104" s="188"/>
      <c r="E104" s="190"/>
      <c r="F104" s="191"/>
      <c r="G104" s="193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/>
      <c r="BT104" s="156"/>
      <c r="BU104" s="156"/>
      <c r="BV104" s="156"/>
      <c r="BW104" s="156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6"/>
      <c r="CI104" s="156"/>
      <c r="CJ104" s="156"/>
      <c r="CK104" s="156"/>
      <c r="CL104" s="156"/>
      <c r="CM104" s="156"/>
      <c r="CN104" s="156"/>
      <c r="CO104" s="156"/>
      <c r="CP104" s="156"/>
      <c r="CQ104" s="156"/>
      <c r="CR104" s="156"/>
      <c r="CS104" s="156"/>
      <c r="CT104" s="156"/>
      <c r="CU104" s="156"/>
      <c r="CV104" s="156"/>
      <c r="CW104" s="156"/>
      <c r="CX104" s="156"/>
      <c r="CY104" s="156"/>
      <c r="CZ104" s="156"/>
      <c r="DA104" s="156"/>
      <c r="DB104" s="156"/>
      <c r="DC104" s="156"/>
      <c r="DD104" s="156"/>
      <c r="DE104" s="156"/>
      <c r="DF104" s="156"/>
      <c r="DG104" s="156"/>
      <c r="DH104" s="156"/>
      <c r="DI104" s="156"/>
      <c r="DJ104" s="156"/>
      <c r="DK104" s="156"/>
      <c r="DL104" s="156"/>
      <c r="DM104" s="156"/>
      <c r="DN104" s="156"/>
      <c r="DO104" s="156"/>
      <c r="DP104" s="156"/>
      <c r="DQ104" s="156"/>
      <c r="DR104" s="156"/>
      <c r="DS104" s="156"/>
      <c r="DT104" s="156"/>
      <c r="DU104" s="156"/>
      <c r="DV104" s="156"/>
      <c r="DW104" s="156"/>
      <c r="DX104" s="156"/>
      <c r="DY104" s="156"/>
      <c r="DZ104" s="156"/>
      <c r="EA104" s="156"/>
      <c r="EB104" s="156"/>
      <c r="EC104" s="156"/>
      <c r="ED104" s="156"/>
      <c r="EE104" s="156"/>
      <c r="EF104" s="156"/>
      <c r="EG104" s="156"/>
      <c r="EH104" s="156"/>
      <c r="EI104" s="156"/>
      <c r="EJ104" s="156"/>
      <c r="EK104" s="156"/>
      <c r="EL104" s="156"/>
      <c r="EM104" s="156"/>
      <c r="EN104" s="156"/>
      <c r="EO104" s="156"/>
      <c r="EP104" s="156"/>
      <c r="EQ104" s="156"/>
      <c r="ER104" s="156"/>
      <c r="ES104" s="156"/>
      <c r="ET104" s="156"/>
      <c r="EU104" s="156"/>
      <c r="EV104" s="156"/>
      <c r="EW104" s="156"/>
      <c r="EX104" s="156"/>
      <c r="EY104" s="156"/>
      <c r="EZ104" s="156"/>
      <c r="FA104" s="156"/>
      <c r="FB104" s="156"/>
      <c r="FC104" s="156"/>
      <c r="FD104" s="156"/>
      <c r="FE104" s="156"/>
      <c r="FF104" s="156"/>
      <c r="FG104" s="156"/>
      <c r="FH104" s="156"/>
      <c r="FI104" s="156"/>
      <c r="FJ104" s="156"/>
      <c r="FK104" s="156"/>
      <c r="FL104" s="156"/>
      <c r="FM104" s="156"/>
      <c r="FN104" s="156"/>
      <c r="FO104" s="156"/>
      <c r="FP104" s="156"/>
      <c r="FQ104" s="156"/>
      <c r="FR104" s="156"/>
      <c r="FS104" s="156"/>
      <c r="FT104" s="156"/>
      <c r="FU104" s="156"/>
      <c r="FV104" s="156"/>
      <c r="FW104" s="156"/>
      <c r="FX104" s="156"/>
      <c r="FY104" s="156"/>
      <c r="FZ104" s="156"/>
      <c r="GA104" s="156"/>
      <c r="GB104" s="156"/>
      <c r="GC104" s="156"/>
      <c r="GD104" s="156"/>
      <c r="GE104" s="156"/>
      <c r="GF104" s="156"/>
      <c r="GG104" s="156"/>
      <c r="GH104" s="156"/>
      <c r="GI104" s="156"/>
      <c r="GJ104" s="156"/>
      <c r="GK104" s="156"/>
      <c r="GL104" s="156"/>
      <c r="GM104" s="156"/>
      <c r="GN104" s="156"/>
      <c r="GO104" s="156"/>
      <c r="GP104" s="156"/>
      <c r="GQ104" s="156"/>
      <c r="GR104" s="156"/>
      <c r="GS104" s="156"/>
      <c r="GT104" s="156"/>
      <c r="GU104" s="156"/>
      <c r="GV104" s="156"/>
      <c r="GW104" s="156"/>
      <c r="GX104" s="156"/>
      <c r="GY104" s="156"/>
      <c r="GZ104" s="156"/>
      <c r="HA104" s="156"/>
      <c r="HB104" s="156"/>
      <c r="HC104" s="156"/>
      <c r="HD104" s="156"/>
      <c r="HE104" s="156"/>
      <c r="HF104" s="156"/>
      <c r="HG104" s="156"/>
      <c r="HH104" s="156"/>
      <c r="HI104" s="156"/>
      <c r="HJ104" s="156"/>
      <c r="HK104" s="156"/>
      <c r="HL104" s="156"/>
      <c r="HM104" s="156"/>
      <c r="HN104" s="156"/>
      <c r="HO104" s="156"/>
      <c r="HP104" s="156"/>
      <c r="HQ104" s="156"/>
      <c r="HR104" s="156"/>
      <c r="HS104" s="156"/>
      <c r="HT104" s="156"/>
      <c r="HU104" s="156"/>
      <c r="HV104" s="156"/>
      <c r="HW104" s="156"/>
      <c r="HX104" s="156"/>
      <c r="HY104" s="156"/>
      <c r="HZ104" s="156"/>
      <c r="IA104" s="156"/>
      <c r="IB104" s="156"/>
      <c r="IC104" s="156"/>
      <c r="ID104" s="156"/>
    </row>
    <row r="105" spans="1:238">
      <c r="A105" s="188"/>
      <c r="B105" s="156"/>
      <c r="C105" s="156"/>
      <c r="D105" s="188"/>
      <c r="E105" s="190"/>
      <c r="F105" s="191"/>
      <c r="G105" s="193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6"/>
      <c r="BR105" s="156"/>
      <c r="BS105" s="156"/>
      <c r="BT105" s="156"/>
      <c r="BU105" s="156"/>
      <c r="BV105" s="156"/>
      <c r="BW105" s="156"/>
      <c r="BX105" s="156"/>
      <c r="BY105" s="156"/>
      <c r="BZ105" s="156"/>
      <c r="CA105" s="156"/>
      <c r="CB105" s="156"/>
      <c r="CC105" s="156"/>
      <c r="CD105" s="156"/>
      <c r="CE105" s="156"/>
      <c r="CF105" s="156"/>
      <c r="CG105" s="156"/>
      <c r="CH105" s="156"/>
      <c r="CI105" s="156"/>
      <c r="CJ105" s="156"/>
      <c r="CK105" s="156"/>
      <c r="CL105" s="156"/>
      <c r="CM105" s="156"/>
      <c r="CN105" s="156"/>
      <c r="CO105" s="156"/>
      <c r="CP105" s="156"/>
      <c r="CQ105" s="156"/>
      <c r="CR105" s="156"/>
      <c r="CS105" s="156"/>
      <c r="CT105" s="156"/>
      <c r="CU105" s="156"/>
      <c r="CV105" s="156"/>
      <c r="CW105" s="156"/>
      <c r="CX105" s="156"/>
      <c r="CY105" s="156"/>
      <c r="CZ105" s="156"/>
      <c r="DA105" s="156"/>
      <c r="DB105" s="156"/>
      <c r="DC105" s="156"/>
      <c r="DD105" s="156"/>
      <c r="DE105" s="156"/>
      <c r="DF105" s="156"/>
      <c r="DG105" s="156"/>
      <c r="DH105" s="156"/>
      <c r="DI105" s="156"/>
      <c r="DJ105" s="156"/>
      <c r="DK105" s="156"/>
      <c r="DL105" s="156"/>
      <c r="DM105" s="156"/>
      <c r="DN105" s="156"/>
      <c r="DO105" s="156"/>
      <c r="DP105" s="156"/>
      <c r="DQ105" s="156"/>
      <c r="DR105" s="156"/>
      <c r="DS105" s="156"/>
      <c r="DT105" s="156"/>
      <c r="DU105" s="156"/>
      <c r="DV105" s="156"/>
      <c r="DW105" s="156"/>
      <c r="DX105" s="156"/>
      <c r="DY105" s="156"/>
      <c r="DZ105" s="156"/>
      <c r="EA105" s="156"/>
      <c r="EB105" s="156"/>
      <c r="EC105" s="156"/>
      <c r="ED105" s="156"/>
      <c r="EE105" s="156"/>
      <c r="EF105" s="156"/>
      <c r="EG105" s="156"/>
      <c r="EH105" s="156"/>
      <c r="EI105" s="156"/>
      <c r="EJ105" s="156"/>
      <c r="EK105" s="156"/>
      <c r="EL105" s="156"/>
      <c r="EM105" s="156"/>
      <c r="EN105" s="156"/>
      <c r="EO105" s="156"/>
      <c r="EP105" s="156"/>
      <c r="EQ105" s="156"/>
      <c r="ER105" s="156"/>
      <c r="ES105" s="156"/>
      <c r="ET105" s="156"/>
      <c r="EU105" s="156"/>
      <c r="EV105" s="156"/>
      <c r="EW105" s="156"/>
      <c r="EX105" s="156"/>
      <c r="EY105" s="156"/>
      <c r="EZ105" s="156"/>
      <c r="FA105" s="156"/>
      <c r="FB105" s="156"/>
      <c r="FC105" s="156"/>
      <c r="FD105" s="156"/>
      <c r="FE105" s="156"/>
      <c r="FF105" s="156"/>
      <c r="FG105" s="156"/>
      <c r="FH105" s="156"/>
      <c r="FI105" s="156"/>
      <c r="FJ105" s="156"/>
      <c r="FK105" s="156"/>
      <c r="FL105" s="156"/>
      <c r="FM105" s="156"/>
      <c r="FN105" s="156"/>
      <c r="FO105" s="156"/>
      <c r="FP105" s="156"/>
      <c r="FQ105" s="156"/>
      <c r="FR105" s="156"/>
      <c r="FS105" s="156"/>
      <c r="FT105" s="156"/>
      <c r="FU105" s="156"/>
      <c r="FV105" s="156"/>
      <c r="FW105" s="156"/>
      <c r="FX105" s="156"/>
      <c r="FY105" s="156"/>
      <c r="FZ105" s="156"/>
      <c r="GA105" s="156"/>
      <c r="GB105" s="156"/>
      <c r="GC105" s="156"/>
      <c r="GD105" s="156"/>
      <c r="GE105" s="156"/>
      <c r="GF105" s="156"/>
      <c r="GG105" s="156"/>
      <c r="GH105" s="156"/>
      <c r="GI105" s="156"/>
      <c r="GJ105" s="156"/>
      <c r="GK105" s="156"/>
      <c r="GL105" s="156"/>
      <c r="GM105" s="156"/>
      <c r="GN105" s="156"/>
      <c r="GO105" s="156"/>
      <c r="GP105" s="156"/>
      <c r="GQ105" s="156"/>
      <c r="GR105" s="156"/>
      <c r="GS105" s="156"/>
      <c r="GT105" s="156"/>
      <c r="GU105" s="156"/>
      <c r="GV105" s="156"/>
      <c r="GW105" s="156"/>
      <c r="GX105" s="156"/>
      <c r="GY105" s="156"/>
      <c r="GZ105" s="156"/>
      <c r="HA105" s="156"/>
      <c r="HB105" s="156"/>
      <c r="HC105" s="156"/>
      <c r="HD105" s="156"/>
      <c r="HE105" s="156"/>
      <c r="HF105" s="156"/>
      <c r="HG105" s="156"/>
      <c r="HH105" s="156"/>
      <c r="HI105" s="156"/>
      <c r="HJ105" s="156"/>
      <c r="HK105" s="156"/>
      <c r="HL105" s="156"/>
      <c r="HM105" s="156"/>
      <c r="HN105" s="156"/>
      <c r="HO105" s="156"/>
      <c r="HP105" s="156"/>
      <c r="HQ105" s="156"/>
      <c r="HR105" s="156"/>
      <c r="HS105" s="156"/>
      <c r="HT105" s="156"/>
      <c r="HU105" s="156"/>
      <c r="HV105" s="156"/>
      <c r="HW105" s="156"/>
      <c r="HX105" s="156"/>
      <c r="HY105" s="156"/>
      <c r="HZ105" s="156"/>
      <c r="IA105" s="156"/>
      <c r="IB105" s="156"/>
      <c r="IC105" s="156"/>
      <c r="ID105" s="156"/>
    </row>
    <row r="106" spans="1:238">
      <c r="A106" s="188"/>
      <c r="B106" s="156"/>
      <c r="C106" s="156"/>
      <c r="D106" s="188"/>
      <c r="E106" s="190"/>
      <c r="F106" s="191"/>
      <c r="G106" s="193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6"/>
      <c r="BR106" s="156"/>
      <c r="BS106" s="156"/>
      <c r="BT106" s="156"/>
      <c r="BU106" s="156"/>
      <c r="BV106" s="156"/>
      <c r="BW106" s="156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6"/>
      <c r="CI106" s="156"/>
      <c r="CJ106" s="156"/>
      <c r="CK106" s="156"/>
      <c r="CL106" s="156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156"/>
      <c r="DQ106" s="156"/>
      <c r="DR106" s="156"/>
      <c r="DS106" s="156"/>
      <c r="DT106" s="156"/>
      <c r="DU106" s="156"/>
      <c r="DV106" s="156"/>
      <c r="DW106" s="156"/>
      <c r="DX106" s="156"/>
      <c r="DY106" s="156"/>
      <c r="DZ106" s="156"/>
      <c r="EA106" s="156"/>
      <c r="EB106" s="156"/>
      <c r="EC106" s="156"/>
      <c r="ED106" s="156"/>
      <c r="EE106" s="156"/>
      <c r="EF106" s="156"/>
      <c r="EG106" s="156"/>
      <c r="EH106" s="156"/>
      <c r="EI106" s="156"/>
      <c r="EJ106" s="156"/>
      <c r="EK106" s="156"/>
      <c r="EL106" s="156"/>
      <c r="EM106" s="156"/>
      <c r="EN106" s="156"/>
      <c r="EO106" s="156"/>
      <c r="EP106" s="156"/>
      <c r="EQ106" s="156"/>
      <c r="ER106" s="156"/>
      <c r="ES106" s="156"/>
      <c r="ET106" s="156"/>
      <c r="EU106" s="156"/>
      <c r="EV106" s="156"/>
      <c r="EW106" s="156"/>
      <c r="EX106" s="156"/>
      <c r="EY106" s="156"/>
      <c r="EZ106" s="156"/>
      <c r="FA106" s="156"/>
      <c r="FB106" s="156"/>
      <c r="FC106" s="156"/>
      <c r="FD106" s="156"/>
      <c r="FE106" s="156"/>
      <c r="FF106" s="156"/>
      <c r="FG106" s="156"/>
      <c r="FH106" s="156"/>
      <c r="FI106" s="156"/>
      <c r="FJ106" s="156"/>
      <c r="FK106" s="156"/>
      <c r="FL106" s="156"/>
      <c r="FM106" s="156"/>
      <c r="FN106" s="156"/>
      <c r="FO106" s="156"/>
      <c r="FP106" s="156"/>
      <c r="FQ106" s="156"/>
      <c r="FR106" s="156"/>
      <c r="FS106" s="156"/>
      <c r="FT106" s="156"/>
      <c r="FU106" s="156"/>
      <c r="FV106" s="156"/>
      <c r="FW106" s="156"/>
      <c r="FX106" s="156"/>
      <c r="FY106" s="156"/>
      <c r="FZ106" s="156"/>
      <c r="GA106" s="156"/>
      <c r="GB106" s="156"/>
      <c r="GC106" s="156"/>
      <c r="GD106" s="156"/>
      <c r="GE106" s="156"/>
      <c r="GF106" s="156"/>
      <c r="GG106" s="156"/>
      <c r="GH106" s="156"/>
      <c r="GI106" s="156"/>
      <c r="GJ106" s="156"/>
      <c r="GK106" s="156"/>
      <c r="GL106" s="156"/>
      <c r="GM106" s="156"/>
      <c r="GN106" s="156"/>
      <c r="GO106" s="156"/>
      <c r="GP106" s="156"/>
      <c r="GQ106" s="156"/>
      <c r="GR106" s="156"/>
      <c r="GS106" s="156"/>
      <c r="GT106" s="156"/>
      <c r="GU106" s="156"/>
      <c r="GV106" s="156"/>
      <c r="GW106" s="156"/>
      <c r="GX106" s="156"/>
      <c r="GY106" s="156"/>
      <c r="GZ106" s="156"/>
      <c r="HA106" s="156"/>
      <c r="HB106" s="156"/>
      <c r="HC106" s="156"/>
      <c r="HD106" s="156"/>
      <c r="HE106" s="156"/>
      <c r="HF106" s="156"/>
      <c r="HG106" s="156"/>
      <c r="HH106" s="156"/>
      <c r="HI106" s="156"/>
      <c r="HJ106" s="156"/>
      <c r="HK106" s="156"/>
      <c r="HL106" s="156"/>
      <c r="HM106" s="156"/>
      <c r="HN106" s="156"/>
      <c r="HO106" s="156"/>
      <c r="HP106" s="156"/>
      <c r="HQ106" s="156"/>
      <c r="HR106" s="156"/>
      <c r="HS106" s="156"/>
      <c r="HT106" s="156"/>
      <c r="HU106" s="156"/>
      <c r="HV106" s="156"/>
      <c r="HW106" s="156"/>
      <c r="HX106" s="156"/>
      <c r="HY106" s="156"/>
      <c r="HZ106" s="156"/>
      <c r="IA106" s="156"/>
      <c r="IB106" s="156"/>
      <c r="IC106" s="156"/>
      <c r="ID106" s="156"/>
    </row>
    <row r="107" spans="1:238">
      <c r="A107" s="188"/>
      <c r="B107" s="156"/>
      <c r="C107" s="156"/>
      <c r="D107" s="188"/>
      <c r="E107" s="190"/>
      <c r="F107" s="191"/>
      <c r="G107" s="193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156"/>
      <c r="CW107" s="156"/>
      <c r="CX107" s="156"/>
      <c r="CY107" s="156"/>
      <c r="CZ107" s="156"/>
      <c r="DA107" s="156"/>
      <c r="DB107" s="156"/>
      <c r="DC107" s="156"/>
      <c r="DD107" s="156"/>
      <c r="DE107" s="156"/>
      <c r="DF107" s="156"/>
      <c r="DG107" s="156"/>
      <c r="DH107" s="156"/>
      <c r="DI107" s="156"/>
      <c r="DJ107" s="156"/>
      <c r="DK107" s="156"/>
      <c r="DL107" s="156"/>
      <c r="DM107" s="156"/>
      <c r="DN107" s="156"/>
      <c r="DO107" s="156"/>
      <c r="DP107" s="156"/>
      <c r="DQ107" s="156"/>
      <c r="DR107" s="156"/>
      <c r="DS107" s="156"/>
      <c r="DT107" s="156"/>
      <c r="DU107" s="156"/>
      <c r="DV107" s="156"/>
      <c r="DW107" s="156"/>
      <c r="DX107" s="156"/>
      <c r="DY107" s="156"/>
      <c r="DZ107" s="156"/>
      <c r="EA107" s="156"/>
      <c r="EB107" s="156"/>
      <c r="EC107" s="156"/>
      <c r="ED107" s="156"/>
      <c r="EE107" s="156"/>
      <c r="EF107" s="156"/>
      <c r="EG107" s="156"/>
      <c r="EH107" s="156"/>
      <c r="EI107" s="156"/>
      <c r="EJ107" s="156"/>
      <c r="EK107" s="156"/>
      <c r="EL107" s="156"/>
      <c r="EM107" s="156"/>
      <c r="EN107" s="156"/>
      <c r="EO107" s="156"/>
      <c r="EP107" s="156"/>
      <c r="EQ107" s="156"/>
      <c r="ER107" s="156"/>
      <c r="ES107" s="156"/>
      <c r="ET107" s="156"/>
      <c r="EU107" s="156"/>
      <c r="EV107" s="156"/>
      <c r="EW107" s="156"/>
      <c r="EX107" s="156"/>
      <c r="EY107" s="156"/>
      <c r="EZ107" s="156"/>
      <c r="FA107" s="156"/>
      <c r="FB107" s="156"/>
      <c r="FC107" s="156"/>
      <c r="FD107" s="156"/>
      <c r="FE107" s="156"/>
      <c r="FF107" s="156"/>
      <c r="FG107" s="156"/>
      <c r="FH107" s="156"/>
      <c r="FI107" s="156"/>
      <c r="FJ107" s="156"/>
      <c r="FK107" s="156"/>
      <c r="FL107" s="156"/>
      <c r="FM107" s="156"/>
      <c r="FN107" s="156"/>
      <c r="FO107" s="156"/>
      <c r="FP107" s="156"/>
      <c r="FQ107" s="156"/>
      <c r="FR107" s="156"/>
      <c r="FS107" s="156"/>
      <c r="FT107" s="156"/>
      <c r="FU107" s="156"/>
      <c r="FV107" s="156"/>
      <c r="FW107" s="156"/>
      <c r="FX107" s="156"/>
      <c r="FY107" s="156"/>
      <c r="FZ107" s="156"/>
      <c r="GA107" s="156"/>
      <c r="GB107" s="156"/>
      <c r="GC107" s="156"/>
      <c r="GD107" s="156"/>
      <c r="GE107" s="156"/>
      <c r="GF107" s="156"/>
      <c r="GG107" s="156"/>
      <c r="GH107" s="156"/>
      <c r="GI107" s="156"/>
      <c r="GJ107" s="156"/>
      <c r="GK107" s="156"/>
      <c r="GL107" s="156"/>
      <c r="GM107" s="156"/>
      <c r="GN107" s="156"/>
      <c r="GO107" s="156"/>
      <c r="GP107" s="156"/>
      <c r="GQ107" s="156"/>
      <c r="GR107" s="156"/>
      <c r="GS107" s="156"/>
      <c r="GT107" s="156"/>
      <c r="GU107" s="156"/>
      <c r="GV107" s="156"/>
      <c r="GW107" s="156"/>
      <c r="GX107" s="156"/>
      <c r="GY107" s="156"/>
      <c r="GZ107" s="156"/>
      <c r="HA107" s="156"/>
      <c r="HB107" s="156"/>
      <c r="HC107" s="156"/>
      <c r="HD107" s="156"/>
      <c r="HE107" s="156"/>
      <c r="HF107" s="156"/>
      <c r="HG107" s="156"/>
      <c r="HH107" s="156"/>
      <c r="HI107" s="156"/>
      <c r="HJ107" s="156"/>
      <c r="HK107" s="156"/>
      <c r="HL107" s="156"/>
      <c r="HM107" s="156"/>
      <c r="HN107" s="156"/>
      <c r="HO107" s="156"/>
      <c r="HP107" s="156"/>
      <c r="HQ107" s="156"/>
      <c r="HR107" s="156"/>
      <c r="HS107" s="156"/>
      <c r="HT107" s="156"/>
      <c r="HU107" s="156"/>
      <c r="HV107" s="156"/>
      <c r="HW107" s="156"/>
      <c r="HX107" s="156"/>
      <c r="HY107" s="156"/>
      <c r="HZ107" s="156"/>
      <c r="IA107" s="156"/>
      <c r="IB107" s="156"/>
      <c r="IC107" s="156"/>
      <c r="ID107" s="156"/>
    </row>
    <row r="108" spans="1:238">
      <c r="A108" s="188"/>
      <c r="B108" s="156"/>
      <c r="C108" s="156"/>
      <c r="D108" s="188"/>
      <c r="E108" s="190"/>
      <c r="F108" s="191"/>
      <c r="G108" s="193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  <c r="BI108" s="156"/>
      <c r="BJ108" s="156"/>
      <c r="BK108" s="156"/>
      <c r="BL108" s="156"/>
      <c r="BM108" s="156"/>
      <c r="BN108" s="156"/>
      <c r="BO108" s="156"/>
      <c r="BP108" s="156"/>
      <c r="BQ108" s="156"/>
      <c r="BR108" s="156"/>
      <c r="BS108" s="156"/>
      <c r="BT108" s="156"/>
      <c r="BU108" s="156"/>
      <c r="BV108" s="156"/>
      <c r="BW108" s="156"/>
      <c r="BX108" s="156"/>
      <c r="BY108" s="156"/>
      <c r="BZ108" s="156"/>
      <c r="CA108" s="156"/>
      <c r="CB108" s="156"/>
      <c r="CC108" s="156"/>
      <c r="CD108" s="156"/>
      <c r="CE108" s="156"/>
      <c r="CF108" s="156"/>
      <c r="CG108" s="156"/>
      <c r="CH108" s="156"/>
      <c r="CI108" s="156"/>
      <c r="CJ108" s="156"/>
      <c r="CK108" s="156"/>
      <c r="CL108" s="156"/>
      <c r="CM108" s="156"/>
      <c r="CN108" s="156"/>
      <c r="CO108" s="156"/>
      <c r="CP108" s="156"/>
      <c r="CQ108" s="156"/>
      <c r="CR108" s="156"/>
      <c r="CS108" s="156"/>
      <c r="CT108" s="156"/>
      <c r="CU108" s="156"/>
      <c r="CV108" s="156"/>
      <c r="CW108" s="156"/>
      <c r="CX108" s="156"/>
      <c r="CY108" s="156"/>
      <c r="CZ108" s="156"/>
      <c r="DA108" s="156"/>
      <c r="DB108" s="156"/>
      <c r="DC108" s="156"/>
      <c r="DD108" s="156"/>
      <c r="DE108" s="156"/>
      <c r="DF108" s="156"/>
      <c r="DG108" s="156"/>
      <c r="DH108" s="156"/>
      <c r="DI108" s="156"/>
      <c r="DJ108" s="156"/>
      <c r="DK108" s="156"/>
      <c r="DL108" s="156"/>
      <c r="DM108" s="156"/>
      <c r="DN108" s="156"/>
      <c r="DO108" s="156"/>
      <c r="DP108" s="156"/>
      <c r="DQ108" s="156"/>
      <c r="DR108" s="156"/>
      <c r="DS108" s="156"/>
      <c r="DT108" s="156"/>
      <c r="DU108" s="156"/>
      <c r="DV108" s="156"/>
      <c r="DW108" s="156"/>
      <c r="DX108" s="156"/>
      <c r="DY108" s="156"/>
      <c r="DZ108" s="156"/>
      <c r="EA108" s="156"/>
      <c r="EB108" s="156"/>
      <c r="EC108" s="156"/>
      <c r="ED108" s="156"/>
      <c r="EE108" s="156"/>
      <c r="EF108" s="156"/>
      <c r="EG108" s="156"/>
      <c r="EH108" s="156"/>
      <c r="EI108" s="156"/>
      <c r="EJ108" s="156"/>
      <c r="EK108" s="156"/>
      <c r="EL108" s="156"/>
      <c r="EM108" s="156"/>
      <c r="EN108" s="156"/>
      <c r="EO108" s="156"/>
      <c r="EP108" s="156"/>
      <c r="EQ108" s="156"/>
      <c r="ER108" s="156"/>
      <c r="ES108" s="156"/>
      <c r="ET108" s="156"/>
      <c r="EU108" s="156"/>
      <c r="EV108" s="156"/>
      <c r="EW108" s="156"/>
      <c r="EX108" s="156"/>
      <c r="EY108" s="156"/>
      <c r="EZ108" s="156"/>
      <c r="FA108" s="156"/>
      <c r="FB108" s="156"/>
      <c r="FC108" s="156"/>
      <c r="FD108" s="156"/>
      <c r="FE108" s="156"/>
      <c r="FF108" s="156"/>
      <c r="FG108" s="156"/>
      <c r="FH108" s="156"/>
      <c r="FI108" s="156"/>
      <c r="FJ108" s="156"/>
      <c r="FK108" s="156"/>
      <c r="FL108" s="156"/>
      <c r="FM108" s="156"/>
      <c r="FN108" s="156"/>
      <c r="FO108" s="156"/>
      <c r="FP108" s="156"/>
      <c r="FQ108" s="156"/>
      <c r="FR108" s="156"/>
      <c r="FS108" s="156"/>
      <c r="FT108" s="156"/>
      <c r="FU108" s="156"/>
      <c r="FV108" s="156"/>
      <c r="FW108" s="156"/>
      <c r="FX108" s="156"/>
      <c r="FY108" s="156"/>
      <c r="FZ108" s="156"/>
      <c r="GA108" s="156"/>
      <c r="GB108" s="156"/>
      <c r="GC108" s="156"/>
      <c r="GD108" s="156"/>
      <c r="GE108" s="156"/>
      <c r="GF108" s="156"/>
      <c r="GG108" s="156"/>
      <c r="GH108" s="156"/>
      <c r="GI108" s="156"/>
      <c r="GJ108" s="156"/>
      <c r="GK108" s="156"/>
      <c r="GL108" s="156"/>
      <c r="GM108" s="156"/>
      <c r="GN108" s="156"/>
      <c r="GO108" s="156"/>
      <c r="GP108" s="156"/>
      <c r="GQ108" s="156"/>
      <c r="GR108" s="156"/>
      <c r="GS108" s="156"/>
      <c r="GT108" s="156"/>
      <c r="GU108" s="156"/>
      <c r="GV108" s="156"/>
      <c r="GW108" s="156"/>
      <c r="GX108" s="156"/>
      <c r="GY108" s="156"/>
      <c r="GZ108" s="156"/>
      <c r="HA108" s="156"/>
      <c r="HB108" s="156"/>
      <c r="HC108" s="156"/>
      <c r="HD108" s="156"/>
      <c r="HE108" s="156"/>
      <c r="HF108" s="156"/>
      <c r="HG108" s="156"/>
      <c r="HH108" s="156"/>
      <c r="HI108" s="156"/>
      <c r="HJ108" s="156"/>
      <c r="HK108" s="156"/>
      <c r="HL108" s="156"/>
      <c r="HM108" s="156"/>
      <c r="HN108" s="156"/>
      <c r="HO108" s="156"/>
      <c r="HP108" s="156"/>
      <c r="HQ108" s="156"/>
      <c r="HR108" s="156"/>
      <c r="HS108" s="156"/>
      <c r="HT108" s="156"/>
      <c r="HU108" s="156"/>
      <c r="HV108" s="156"/>
      <c r="HW108" s="156"/>
      <c r="HX108" s="156"/>
      <c r="HY108" s="156"/>
      <c r="HZ108" s="156"/>
      <c r="IA108" s="156"/>
      <c r="IB108" s="156"/>
      <c r="IC108" s="156"/>
      <c r="ID108" s="156"/>
    </row>
    <row r="109" spans="1:238">
      <c r="A109" s="188"/>
      <c r="B109" s="156"/>
      <c r="C109" s="156"/>
      <c r="D109" s="188"/>
      <c r="E109" s="190"/>
      <c r="F109" s="191"/>
      <c r="G109" s="193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6"/>
      <c r="BR109" s="156"/>
      <c r="BS109" s="156"/>
      <c r="BT109" s="156"/>
      <c r="BU109" s="156"/>
      <c r="BV109" s="156"/>
      <c r="BW109" s="156"/>
      <c r="BX109" s="156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6"/>
      <c r="CN109" s="156"/>
      <c r="CO109" s="156"/>
      <c r="CP109" s="156"/>
      <c r="CQ109" s="156"/>
      <c r="CR109" s="156"/>
      <c r="CS109" s="156"/>
      <c r="CT109" s="156"/>
      <c r="CU109" s="156"/>
      <c r="CV109" s="156"/>
      <c r="CW109" s="156"/>
      <c r="CX109" s="156"/>
      <c r="CY109" s="156"/>
      <c r="CZ109" s="156"/>
      <c r="DA109" s="156"/>
      <c r="DB109" s="156"/>
      <c r="DC109" s="156"/>
      <c r="DD109" s="156"/>
      <c r="DE109" s="156"/>
      <c r="DF109" s="156"/>
      <c r="DG109" s="156"/>
      <c r="DH109" s="156"/>
      <c r="DI109" s="156"/>
      <c r="DJ109" s="156"/>
      <c r="DK109" s="156"/>
      <c r="DL109" s="156"/>
      <c r="DM109" s="156"/>
      <c r="DN109" s="156"/>
      <c r="DO109" s="156"/>
      <c r="DP109" s="156"/>
      <c r="DQ109" s="156"/>
      <c r="DR109" s="156"/>
      <c r="DS109" s="156"/>
      <c r="DT109" s="156"/>
      <c r="DU109" s="156"/>
      <c r="DV109" s="156"/>
      <c r="DW109" s="156"/>
      <c r="DX109" s="156"/>
      <c r="DY109" s="156"/>
      <c r="DZ109" s="156"/>
      <c r="EA109" s="156"/>
      <c r="EB109" s="156"/>
      <c r="EC109" s="156"/>
      <c r="ED109" s="156"/>
      <c r="EE109" s="156"/>
      <c r="EF109" s="156"/>
      <c r="EG109" s="156"/>
      <c r="EH109" s="156"/>
      <c r="EI109" s="156"/>
      <c r="EJ109" s="156"/>
      <c r="EK109" s="156"/>
      <c r="EL109" s="156"/>
      <c r="EM109" s="156"/>
      <c r="EN109" s="156"/>
      <c r="EO109" s="156"/>
      <c r="EP109" s="156"/>
      <c r="EQ109" s="156"/>
      <c r="ER109" s="156"/>
      <c r="ES109" s="156"/>
      <c r="ET109" s="156"/>
      <c r="EU109" s="156"/>
      <c r="EV109" s="156"/>
      <c r="EW109" s="156"/>
      <c r="EX109" s="156"/>
      <c r="EY109" s="156"/>
      <c r="EZ109" s="156"/>
      <c r="FA109" s="156"/>
      <c r="FB109" s="156"/>
      <c r="FC109" s="156"/>
      <c r="FD109" s="156"/>
      <c r="FE109" s="156"/>
      <c r="FF109" s="156"/>
      <c r="FG109" s="156"/>
      <c r="FH109" s="156"/>
      <c r="FI109" s="156"/>
      <c r="FJ109" s="156"/>
      <c r="FK109" s="156"/>
      <c r="FL109" s="156"/>
      <c r="FM109" s="156"/>
      <c r="FN109" s="156"/>
      <c r="FO109" s="156"/>
      <c r="FP109" s="156"/>
      <c r="FQ109" s="156"/>
      <c r="FR109" s="156"/>
      <c r="FS109" s="156"/>
      <c r="FT109" s="156"/>
      <c r="FU109" s="156"/>
      <c r="FV109" s="156"/>
      <c r="FW109" s="156"/>
      <c r="FX109" s="156"/>
      <c r="FY109" s="156"/>
      <c r="FZ109" s="156"/>
      <c r="GA109" s="156"/>
      <c r="GB109" s="156"/>
      <c r="GC109" s="156"/>
      <c r="GD109" s="156"/>
      <c r="GE109" s="156"/>
      <c r="GF109" s="156"/>
      <c r="GG109" s="156"/>
      <c r="GH109" s="156"/>
      <c r="GI109" s="156"/>
      <c r="GJ109" s="156"/>
      <c r="GK109" s="156"/>
      <c r="GL109" s="156"/>
      <c r="GM109" s="156"/>
      <c r="GN109" s="156"/>
      <c r="GO109" s="156"/>
      <c r="GP109" s="156"/>
      <c r="GQ109" s="156"/>
      <c r="GR109" s="156"/>
      <c r="GS109" s="156"/>
      <c r="GT109" s="156"/>
      <c r="GU109" s="156"/>
      <c r="GV109" s="156"/>
      <c r="GW109" s="156"/>
      <c r="GX109" s="156"/>
      <c r="GY109" s="156"/>
      <c r="GZ109" s="156"/>
      <c r="HA109" s="156"/>
      <c r="HB109" s="156"/>
      <c r="HC109" s="156"/>
      <c r="HD109" s="156"/>
      <c r="HE109" s="156"/>
      <c r="HF109" s="156"/>
      <c r="HG109" s="156"/>
      <c r="HH109" s="156"/>
      <c r="HI109" s="156"/>
      <c r="HJ109" s="156"/>
      <c r="HK109" s="156"/>
      <c r="HL109" s="156"/>
      <c r="HM109" s="156"/>
      <c r="HN109" s="156"/>
      <c r="HO109" s="156"/>
      <c r="HP109" s="156"/>
      <c r="HQ109" s="156"/>
      <c r="HR109" s="156"/>
      <c r="HS109" s="156"/>
      <c r="HT109" s="156"/>
      <c r="HU109" s="156"/>
      <c r="HV109" s="156"/>
      <c r="HW109" s="156"/>
      <c r="HX109" s="156"/>
      <c r="HY109" s="156"/>
      <c r="HZ109" s="156"/>
      <c r="IA109" s="156"/>
      <c r="IB109" s="156"/>
      <c r="IC109" s="156"/>
      <c r="ID109" s="156"/>
    </row>
    <row r="110" spans="1:238">
      <c r="A110" s="188"/>
      <c r="B110" s="156"/>
      <c r="C110" s="156"/>
      <c r="D110" s="188"/>
      <c r="E110" s="190"/>
      <c r="F110" s="191"/>
      <c r="G110" s="193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6"/>
      <c r="BR110" s="156"/>
      <c r="BS110" s="156"/>
      <c r="BT110" s="156"/>
      <c r="BU110" s="156"/>
      <c r="BV110" s="156"/>
      <c r="BW110" s="156"/>
      <c r="BX110" s="156"/>
      <c r="BY110" s="156"/>
      <c r="BZ110" s="156"/>
      <c r="CA110" s="156"/>
      <c r="CB110" s="156"/>
      <c r="CC110" s="156"/>
      <c r="CD110" s="156"/>
      <c r="CE110" s="156"/>
      <c r="CF110" s="156"/>
      <c r="CG110" s="156"/>
      <c r="CH110" s="156"/>
      <c r="CI110" s="156"/>
      <c r="CJ110" s="156"/>
      <c r="CK110" s="156"/>
      <c r="CL110" s="156"/>
      <c r="CM110" s="156"/>
      <c r="CN110" s="156"/>
      <c r="CO110" s="156"/>
      <c r="CP110" s="156"/>
      <c r="CQ110" s="156"/>
      <c r="CR110" s="156"/>
      <c r="CS110" s="156"/>
      <c r="CT110" s="156"/>
      <c r="CU110" s="156"/>
      <c r="CV110" s="156"/>
      <c r="CW110" s="156"/>
      <c r="CX110" s="156"/>
      <c r="CY110" s="156"/>
      <c r="CZ110" s="156"/>
      <c r="DA110" s="156"/>
      <c r="DB110" s="156"/>
      <c r="DC110" s="156"/>
      <c r="DD110" s="156"/>
      <c r="DE110" s="156"/>
      <c r="DF110" s="156"/>
      <c r="DG110" s="156"/>
      <c r="DH110" s="156"/>
      <c r="DI110" s="156"/>
      <c r="DJ110" s="156"/>
      <c r="DK110" s="156"/>
      <c r="DL110" s="156"/>
      <c r="DM110" s="156"/>
      <c r="DN110" s="156"/>
      <c r="DO110" s="156"/>
      <c r="DP110" s="156"/>
      <c r="DQ110" s="156"/>
      <c r="DR110" s="156"/>
      <c r="DS110" s="156"/>
      <c r="DT110" s="156"/>
      <c r="DU110" s="156"/>
      <c r="DV110" s="156"/>
      <c r="DW110" s="156"/>
      <c r="DX110" s="156"/>
      <c r="DY110" s="156"/>
      <c r="DZ110" s="156"/>
      <c r="EA110" s="156"/>
      <c r="EB110" s="156"/>
      <c r="EC110" s="156"/>
      <c r="ED110" s="156"/>
      <c r="EE110" s="156"/>
      <c r="EF110" s="156"/>
      <c r="EG110" s="156"/>
      <c r="EH110" s="156"/>
      <c r="EI110" s="156"/>
      <c r="EJ110" s="156"/>
      <c r="EK110" s="156"/>
      <c r="EL110" s="156"/>
      <c r="EM110" s="156"/>
      <c r="EN110" s="156"/>
      <c r="EO110" s="156"/>
      <c r="EP110" s="156"/>
      <c r="EQ110" s="156"/>
      <c r="ER110" s="156"/>
      <c r="ES110" s="156"/>
      <c r="ET110" s="156"/>
      <c r="EU110" s="156"/>
      <c r="EV110" s="156"/>
      <c r="EW110" s="156"/>
      <c r="EX110" s="156"/>
      <c r="EY110" s="156"/>
      <c r="EZ110" s="156"/>
      <c r="FA110" s="156"/>
      <c r="FB110" s="156"/>
      <c r="FC110" s="156"/>
      <c r="FD110" s="156"/>
      <c r="FE110" s="156"/>
      <c r="FF110" s="156"/>
      <c r="FG110" s="156"/>
      <c r="FH110" s="156"/>
      <c r="FI110" s="156"/>
      <c r="FJ110" s="156"/>
      <c r="FK110" s="156"/>
      <c r="FL110" s="156"/>
      <c r="FM110" s="156"/>
      <c r="FN110" s="156"/>
      <c r="FO110" s="156"/>
      <c r="FP110" s="156"/>
      <c r="FQ110" s="156"/>
      <c r="FR110" s="156"/>
      <c r="FS110" s="156"/>
      <c r="FT110" s="156"/>
      <c r="FU110" s="156"/>
      <c r="FV110" s="156"/>
      <c r="FW110" s="156"/>
      <c r="FX110" s="156"/>
      <c r="FY110" s="156"/>
      <c r="FZ110" s="156"/>
      <c r="GA110" s="156"/>
      <c r="GB110" s="156"/>
      <c r="GC110" s="156"/>
      <c r="GD110" s="156"/>
      <c r="GE110" s="156"/>
      <c r="GF110" s="156"/>
      <c r="GG110" s="156"/>
      <c r="GH110" s="156"/>
      <c r="GI110" s="156"/>
      <c r="GJ110" s="156"/>
      <c r="GK110" s="156"/>
      <c r="GL110" s="156"/>
      <c r="GM110" s="156"/>
      <c r="GN110" s="156"/>
      <c r="GO110" s="156"/>
      <c r="GP110" s="156"/>
      <c r="GQ110" s="156"/>
      <c r="GR110" s="156"/>
      <c r="GS110" s="156"/>
      <c r="GT110" s="156"/>
      <c r="GU110" s="156"/>
      <c r="GV110" s="156"/>
      <c r="GW110" s="156"/>
      <c r="GX110" s="156"/>
      <c r="GY110" s="156"/>
      <c r="GZ110" s="156"/>
      <c r="HA110" s="156"/>
      <c r="HB110" s="156"/>
      <c r="HC110" s="156"/>
      <c r="HD110" s="156"/>
      <c r="HE110" s="156"/>
      <c r="HF110" s="156"/>
      <c r="HG110" s="156"/>
      <c r="HH110" s="156"/>
      <c r="HI110" s="156"/>
      <c r="HJ110" s="156"/>
      <c r="HK110" s="156"/>
      <c r="HL110" s="156"/>
      <c r="HM110" s="156"/>
      <c r="HN110" s="156"/>
      <c r="HO110" s="156"/>
      <c r="HP110" s="156"/>
      <c r="HQ110" s="156"/>
      <c r="HR110" s="156"/>
      <c r="HS110" s="156"/>
      <c r="HT110" s="156"/>
      <c r="HU110" s="156"/>
      <c r="HV110" s="156"/>
      <c r="HW110" s="156"/>
      <c r="HX110" s="156"/>
      <c r="HY110" s="156"/>
      <c r="HZ110" s="156"/>
      <c r="IA110" s="156"/>
      <c r="IB110" s="156"/>
      <c r="IC110" s="156"/>
      <c r="ID110" s="156"/>
    </row>
    <row r="111" spans="1:238">
      <c r="A111" s="188"/>
      <c r="B111" s="156"/>
      <c r="C111" s="156"/>
      <c r="D111" s="188"/>
      <c r="E111" s="190"/>
      <c r="F111" s="191"/>
      <c r="G111" s="193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/>
      <c r="BK111" s="156"/>
      <c r="BL111" s="156"/>
      <c r="BM111" s="156"/>
      <c r="BN111" s="156"/>
      <c r="BO111" s="156"/>
      <c r="BP111" s="156"/>
      <c r="BQ111" s="156"/>
      <c r="BR111" s="156"/>
      <c r="BS111" s="156"/>
      <c r="BT111" s="156"/>
      <c r="BU111" s="156"/>
      <c r="BV111" s="156"/>
      <c r="BW111" s="156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56"/>
      <c r="CH111" s="156"/>
      <c r="CI111" s="156"/>
      <c r="CJ111" s="156"/>
      <c r="CK111" s="156"/>
      <c r="CL111" s="156"/>
      <c r="CM111" s="156"/>
      <c r="CN111" s="156"/>
      <c r="CO111" s="156"/>
      <c r="CP111" s="156"/>
      <c r="CQ111" s="156"/>
      <c r="CR111" s="156"/>
      <c r="CS111" s="156"/>
      <c r="CT111" s="156"/>
      <c r="CU111" s="156"/>
      <c r="CV111" s="156"/>
      <c r="CW111" s="156"/>
      <c r="CX111" s="156"/>
      <c r="CY111" s="156"/>
      <c r="CZ111" s="156"/>
      <c r="DA111" s="156"/>
      <c r="DB111" s="156"/>
      <c r="DC111" s="156"/>
      <c r="DD111" s="156"/>
      <c r="DE111" s="156"/>
      <c r="DF111" s="156"/>
      <c r="DG111" s="156"/>
      <c r="DH111" s="156"/>
      <c r="DI111" s="156"/>
      <c r="DJ111" s="156"/>
      <c r="DK111" s="156"/>
      <c r="DL111" s="156"/>
      <c r="DM111" s="156"/>
      <c r="DN111" s="156"/>
      <c r="DO111" s="156"/>
      <c r="DP111" s="156"/>
      <c r="DQ111" s="156"/>
      <c r="DR111" s="156"/>
      <c r="DS111" s="156"/>
      <c r="DT111" s="156"/>
      <c r="DU111" s="156"/>
      <c r="DV111" s="156"/>
      <c r="DW111" s="156"/>
      <c r="DX111" s="156"/>
      <c r="DY111" s="156"/>
      <c r="DZ111" s="156"/>
      <c r="EA111" s="156"/>
      <c r="EB111" s="156"/>
      <c r="EC111" s="156"/>
      <c r="ED111" s="156"/>
      <c r="EE111" s="156"/>
      <c r="EF111" s="156"/>
      <c r="EG111" s="156"/>
      <c r="EH111" s="156"/>
      <c r="EI111" s="156"/>
      <c r="EJ111" s="156"/>
      <c r="EK111" s="156"/>
      <c r="EL111" s="156"/>
      <c r="EM111" s="156"/>
      <c r="EN111" s="156"/>
      <c r="EO111" s="156"/>
      <c r="EP111" s="156"/>
      <c r="EQ111" s="156"/>
      <c r="ER111" s="156"/>
      <c r="ES111" s="156"/>
      <c r="ET111" s="156"/>
      <c r="EU111" s="156"/>
      <c r="EV111" s="156"/>
      <c r="EW111" s="156"/>
      <c r="EX111" s="156"/>
      <c r="EY111" s="156"/>
      <c r="EZ111" s="156"/>
      <c r="FA111" s="156"/>
      <c r="FB111" s="156"/>
      <c r="FC111" s="156"/>
      <c r="FD111" s="156"/>
      <c r="FE111" s="156"/>
      <c r="FF111" s="156"/>
      <c r="FG111" s="156"/>
      <c r="FH111" s="156"/>
      <c r="FI111" s="156"/>
      <c r="FJ111" s="156"/>
      <c r="FK111" s="156"/>
      <c r="FL111" s="156"/>
      <c r="FM111" s="156"/>
      <c r="FN111" s="156"/>
      <c r="FO111" s="156"/>
      <c r="FP111" s="156"/>
      <c r="FQ111" s="156"/>
      <c r="FR111" s="156"/>
      <c r="FS111" s="156"/>
      <c r="FT111" s="156"/>
      <c r="FU111" s="156"/>
      <c r="FV111" s="156"/>
      <c r="FW111" s="156"/>
      <c r="FX111" s="156"/>
      <c r="FY111" s="156"/>
      <c r="FZ111" s="156"/>
      <c r="GA111" s="156"/>
      <c r="GB111" s="156"/>
      <c r="GC111" s="156"/>
      <c r="GD111" s="156"/>
      <c r="GE111" s="156"/>
      <c r="GF111" s="156"/>
      <c r="GG111" s="156"/>
      <c r="GH111" s="156"/>
      <c r="GI111" s="156"/>
      <c r="GJ111" s="156"/>
      <c r="GK111" s="156"/>
      <c r="GL111" s="156"/>
      <c r="GM111" s="156"/>
      <c r="GN111" s="156"/>
      <c r="GO111" s="156"/>
      <c r="GP111" s="156"/>
      <c r="GQ111" s="156"/>
      <c r="GR111" s="156"/>
      <c r="GS111" s="156"/>
      <c r="GT111" s="156"/>
      <c r="GU111" s="156"/>
      <c r="GV111" s="156"/>
      <c r="GW111" s="156"/>
      <c r="GX111" s="156"/>
      <c r="GY111" s="156"/>
      <c r="GZ111" s="156"/>
      <c r="HA111" s="156"/>
      <c r="HB111" s="156"/>
      <c r="HC111" s="156"/>
      <c r="HD111" s="156"/>
      <c r="HE111" s="156"/>
      <c r="HF111" s="156"/>
      <c r="HG111" s="156"/>
      <c r="HH111" s="156"/>
      <c r="HI111" s="156"/>
      <c r="HJ111" s="156"/>
      <c r="HK111" s="156"/>
      <c r="HL111" s="156"/>
      <c r="HM111" s="156"/>
      <c r="HN111" s="156"/>
      <c r="HO111" s="156"/>
      <c r="HP111" s="156"/>
      <c r="HQ111" s="156"/>
      <c r="HR111" s="156"/>
      <c r="HS111" s="156"/>
      <c r="HT111" s="156"/>
      <c r="HU111" s="156"/>
      <c r="HV111" s="156"/>
      <c r="HW111" s="156"/>
      <c r="HX111" s="156"/>
      <c r="HY111" s="156"/>
      <c r="HZ111" s="156"/>
      <c r="IA111" s="156"/>
      <c r="IB111" s="156"/>
      <c r="IC111" s="156"/>
      <c r="ID111" s="156"/>
    </row>
    <row r="112" spans="1:238">
      <c r="A112" s="188"/>
      <c r="B112" s="156"/>
      <c r="C112" s="156"/>
      <c r="D112" s="188"/>
      <c r="E112" s="190"/>
      <c r="F112" s="191"/>
      <c r="G112" s="193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6"/>
      <c r="BR112" s="156"/>
      <c r="BS112" s="156"/>
      <c r="BT112" s="156"/>
      <c r="BU112" s="156"/>
      <c r="BV112" s="156"/>
      <c r="BW112" s="156"/>
      <c r="BX112" s="156"/>
      <c r="BY112" s="156"/>
      <c r="BZ112" s="156"/>
      <c r="CA112" s="156"/>
      <c r="CB112" s="156"/>
      <c r="CC112" s="156"/>
      <c r="CD112" s="156"/>
      <c r="CE112" s="156"/>
      <c r="CF112" s="156"/>
      <c r="CG112" s="156"/>
      <c r="CH112" s="156"/>
      <c r="CI112" s="156"/>
      <c r="CJ112" s="156"/>
      <c r="CK112" s="156"/>
      <c r="CL112" s="156"/>
      <c r="CM112" s="156"/>
      <c r="CN112" s="156"/>
      <c r="CO112" s="156"/>
      <c r="CP112" s="156"/>
      <c r="CQ112" s="156"/>
      <c r="CR112" s="156"/>
      <c r="CS112" s="156"/>
      <c r="CT112" s="156"/>
      <c r="CU112" s="156"/>
      <c r="CV112" s="156"/>
      <c r="CW112" s="156"/>
      <c r="CX112" s="156"/>
      <c r="CY112" s="156"/>
      <c r="CZ112" s="156"/>
      <c r="DA112" s="156"/>
      <c r="DB112" s="156"/>
      <c r="DC112" s="156"/>
      <c r="DD112" s="156"/>
      <c r="DE112" s="156"/>
      <c r="DF112" s="156"/>
      <c r="DG112" s="156"/>
      <c r="DH112" s="156"/>
      <c r="DI112" s="156"/>
      <c r="DJ112" s="156"/>
      <c r="DK112" s="156"/>
      <c r="DL112" s="156"/>
      <c r="DM112" s="156"/>
      <c r="DN112" s="156"/>
      <c r="DO112" s="156"/>
      <c r="DP112" s="156"/>
      <c r="DQ112" s="156"/>
      <c r="DR112" s="156"/>
      <c r="DS112" s="156"/>
      <c r="DT112" s="156"/>
      <c r="DU112" s="156"/>
      <c r="DV112" s="156"/>
      <c r="DW112" s="156"/>
      <c r="DX112" s="156"/>
      <c r="DY112" s="156"/>
      <c r="DZ112" s="156"/>
      <c r="EA112" s="156"/>
      <c r="EB112" s="156"/>
      <c r="EC112" s="156"/>
      <c r="ED112" s="156"/>
      <c r="EE112" s="156"/>
      <c r="EF112" s="156"/>
      <c r="EG112" s="156"/>
      <c r="EH112" s="156"/>
      <c r="EI112" s="156"/>
      <c r="EJ112" s="156"/>
      <c r="EK112" s="156"/>
      <c r="EL112" s="156"/>
      <c r="EM112" s="156"/>
      <c r="EN112" s="156"/>
      <c r="EO112" s="156"/>
      <c r="EP112" s="156"/>
      <c r="EQ112" s="156"/>
      <c r="ER112" s="156"/>
      <c r="ES112" s="156"/>
      <c r="ET112" s="156"/>
      <c r="EU112" s="156"/>
      <c r="EV112" s="156"/>
      <c r="EW112" s="156"/>
      <c r="EX112" s="156"/>
      <c r="EY112" s="156"/>
      <c r="EZ112" s="156"/>
      <c r="FA112" s="156"/>
      <c r="FB112" s="156"/>
      <c r="FC112" s="156"/>
      <c r="FD112" s="156"/>
      <c r="FE112" s="156"/>
      <c r="FF112" s="156"/>
      <c r="FG112" s="156"/>
      <c r="FH112" s="156"/>
      <c r="FI112" s="156"/>
      <c r="FJ112" s="156"/>
      <c r="FK112" s="156"/>
      <c r="FL112" s="156"/>
      <c r="FM112" s="156"/>
      <c r="FN112" s="156"/>
      <c r="FO112" s="156"/>
      <c r="FP112" s="156"/>
      <c r="FQ112" s="156"/>
      <c r="FR112" s="156"/>
      <c r="FS112" s="156"/>
      <c r="FT112" s="156"/>
      <c r="FU112" s="156"/>
      <c r="FV112" s="156"/>
      <c r="FW112" s="156"/>
      <c r="FX112" s="156"/>
      <c r="FY112" s="156"/>
      <c r="FZ112" s="156"/>
      <c r="GA112" s="156"/>
      <c r="GB112" s="156"/>
      <c r="GC112" s="156"/>
      <c r="GD112" s="156"/>
      <c r="GE112" s="156"/>
      <c r="GF112" s="156"/>
      <c r="GG112" s="156"/>
      <c r="GH112" s="156"/>
      <c r="GI112" s="156"/>
      <c r="GJ112" s="156"/>
      <c r="GK112" s="156"/>
      <c r="GL112" s="156"/>
      <c r="GM112" s="156"/>
      <c r="GN112" s="156"/>
      <c r="GO112" s="156"/>
      <c r="GP112" s="156"/>
      <c r="GQ112" s="156"/>
      <c r="GR112" s="156"/>
      <c r="GS112" s="156"/>
      <c r="GT112" s="156"/>
      <c r="GU112" s="156"/>
      <c r="GV112" s="156"/>
      <c r="GW112" s="156"/>
      <c r="GX112" s="156"/>
      <c r="GY112" s="156"/>
      <c r="GZ112" s="156"/>
      <c r="HA112" s="156"/>
      <c r="HB112" s="156"/>
      <c r="HC112" s="156"/>
      <c r="HD112" s="156"/>
      <c r="HE112" s="156"/>
      <c r="HF112" s="156"/>
      <c r="HG112" s="156"/>
      <c r="HH112" s="156"/>
      <c r="HI112" s="156"/>
      <c r="HJ112" s="156"/>
      <c r="HK112" s="156"/>
      <c r="HL112" s="156"/>
      <c r="HM112" s="156"/>
      <c r="HN112" s="156"/>
      <c r="HO112" s="156"/>
      <c r="HP112" s="156"/>
      <c r="HQ112" s="156"/>
      <c r="HR112" s="156"/>
      <c r="HS112" s="156"/>
      <c r="HT112" s="156"/>
      <c r="HU112" s="156"/>
      <c r="HV112" s="156"/>
      <c r="HW112" s="156"/>
      <c r="HX112" s="156"/>
      <c r="HY112" s="156"/>
      <c r="HZ112" s="156"/>
      <c r="IA112" s="156"/>
      <c r="IB112" s="156"/>
      <c r="IC112" s="156"/>
      <c r="ID112" s="156"/>
    </row>
  </sheetData>
  <sheetProtection formatCells="0" insertHyperlinks="0" autoFilter="0"/>
  <pageMargins left="1.18055555555556" right="0.708333333333333" top="0.708333333333333" bottom="0.708333333333333" header="0.511805555555556" footer="0.51180555555555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0"/>
  <sheetViews>
    <sheetView tabSelected="1" zoomScale="55" zoomScaleNormal="55" workbookViewId="0">
      <selection activeCell="D9" sqref="D9"/>
    </sheetView>
  </sheetViews>
  <sheetFormatPr defaultColWidth="9" defaultRowHeight="15.75"/>
  <cols>
    <col min="1" max="1" width="10.1166666666667" style="120" customWidth="1"/>
    <col min="2" max="2" width="37.5" style="117" customWidth="1"/>
    <col min="3" max="3" width="16.4583333333333" style="120" customWidth="1"/>
    <col min="4" max="4" width="12.0833333333333" style="120" customWidth="1"/>
    <col min="5" max="5" width="13.75" style="120" customWidth="1"/>
    <col min="6" max="6" width="14.375" style="120" customWidth="1"/>
    <col min="7" max="7" width="16.4583333333333" style="120" customWidth="1"/>
    <col min="8" max="8" width="9.16666666666667" style="120" customWidth="1"/>
    <col min="9" max="9" width="15" style="120" customWidth="1"/>
    <col min="10" max="10" width="24.375" style="120" customWidth="1"/>
    <col min="11" max="11" width="12.7083333333333" style="120" customWidth="1"/>
    <col min="12" max="12" width="17.7083333333333" style="120" customWidth="1"/>
    <col min="13" max="16384" width="9" style="120"/>
  </cols>
  <sheetData>
    <row r="1" s="116" customFormat="1" ht="39" customHeight="1" spans="1:8">
      <c r="A1" s="121" t="s">
        <v>19</v>
      </c>
      <c r="B1" s="122"/>
      <c r="C1" s="122"/>
      <c r="D1" s="122"/>
      <c r="E1" s="122"/>
      <c r="F1" s="122"/>
      <c r="G1" s="122"/>
      <c r="H1" s="122"/>
    </row>
    <row r="2" ht="39.95" customHeight="1" spans="1:12">
      <c r="A2" s="123" t="s">
        <v>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="117" customFormat="1" ht="42" customHeight="1" spans="1:12">
      <c r="A3" s="125" t="s">
        <v>21</v>
      </c>
      <c r="B3" s="126"/>
      <c r="C3" s="126"/>
      <c r="D3" s="127"/>
      <c r="E3" s="126"/>
      <c r="F3" s="126"/>
      <c r="G3" s="126"/>
      <c r="H3" s="126"/>
      <c r="I3" s="126"/>
      <c r="J3" s="126"/>
      <c r="K3" s="126"/>
      <c r="L3" s="126"/>
    </row>
    <row r="4" ht="26.25" customHeight="1" spans="1:12">
      <c r="A4" s="102" t="s">
        <v>1</v>
      </c>
      <c r="B4" s="102" t="s">
        <v>22</v>
      </c>
      <c r="C4" s="102" t="s">
        <v>23</v>
      </c>
      <c r="D4" s="99"/>
      <c r="E4" s="99"/>
      <c r="F4" s="99"/>
      <c r="G4" s="99"/>
      <c r="H4" s="102" t="s">
        <v>24</v>
      </c>
      <c r="I4" s="99"/>
      <c r="J4" s="99"/>
      <c r="K4" s="102" t="s">
        <v>25</v>
      </c>
      <c r="L4" s="102" t="s">
        <v>26</v>
      </c>
    </row>
    <row r="5" ht="31.5" customHeight="1" spans="1:12">
      <c r="A5" s="99"/>
      <c r="B5" s="99"/>
      <c r="C5" s="102" t="s">
        <v>27</v>
      </c>
      <c r="D5" s="102" t="s">
        <v>28</v>
      </c>
      <c r="E5" s="102" t="s">
        <v>29</v>
      </c>
      <c r="F5" s="102" t="s">
        <v>30</v>
      </c>
      <c r="G5" s="102" t="s">
        <v>31</v>
      </c>
      <c r="H5" s="102" t="s">
        <v>32</v>
      </c>
      <c r="I5" s="102" t="s">
        <v>33</v>
      </c>
      <c r="J5" s="102" t="s">
        <v>34</v>
      </c>
      <c r="K5" s="99"/>
      <c r="L5" s="99"/>
    </row>
    <row r="6" ht="30" customHeight="1" spans="1:12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ht="44" customHeight="1" spans="1:12">
      <c r="A7" s="114" t="s">
        <v>35</v>
      </c>
      <c r="B7" s="128" t="s">
        <v>36</v>
      </c>
      <c r="C7" s="129">
        <v>4079.144544</v>
      </c>
      <c r="D7" s="129">
        <v>0</v>
      </c>
      <c r="E7" s="129">
        <v>0</v>
      </c>
      <c r="F7" s="129">
        <v>0</v>
      </c>
      <c r="G7" s="129">
        <v>4079.144544</v>
      </c>
      <c r="H7" s="130"/>
      <c r="I7" s="141"/>
      <c r="J7" s="130"/>
      <c r="K7" s="107">
        <v>80.3941824975906</v>
      </c>
      <c r="L7" s="135"/>
    </row>
    <row r="8" s="118" customFormat="1" ht="55" customHeight="1" spans="1:12">
      <c r="A8" s="114" t="s">
        <v>37</v>
      </c>
      <c r="B8" s="131" t="s">
        <v>38</v>
      </c>
      <c r="C8" s="129">
        <v>4079.144544</v>
      </c>
      <c r="D8" s="129">
        <v>0</v>
      </c>
      <c r="E8" s="129">
        <v>0</v>
      </c>
      <c r="F8" s="129">
        <v>0</v>
      </c>
      <c r="G8" s="129">
        <v>4079.144544</v>
      </c>
      <c r="H8" s="129" t="s">
        <v>39</v>
      </c>
      <c r="I8" s="142">
        <v>10.437</v>
      </c>
      <c r="J8" s="129">
        <v>3908349.66369646</v>
      </c>
      <c r="K8" s="107"/>
      <c r="L8" s="143"/>
    </row>
    <row r="9" ht="55" customHeight="1" spans="1:12">
      <c r="A9" s="99">
        <v>1</v>
      </c>
      <c r="B9" s="132" t="s">
        <v>40</v>
      </c>
      <c r="C9" s="133">
        <v>704.29661</v>
      </c>
      <c r="D9" s="133">
        <v>0</v>
      </c>
      <c r="E9" s="133">
        <v>0</v>
      </c>
      <c r="F9" s="133">
        <v>0</v>
      </c>
      <c r="G9" s="133">
        <v>704.29661</v>
      </c>
      <c r="H9" s="133" t="s">
        <v>39</v>
      </c>
      <c r="I9" s="144">
        <v>1.828</v>
      </c>
      <c r="J9" s="133">
        <v>3852826.0940919</v>
      </c>
      <c r="K9" s="103"/>
      <c r="L9" s="145"/>
    </row>
    <row r="10" ht="55" customHeight="1" spans="1:12">
      <c r="A10" s="99">
        <v>1.1</v>
      </c>
      <c r="B10" s="132" t="s">
        <v>41</v>
      </c>
      <c r="C10" s="133">
        <v>704.29661</v>
      </c>
      <c r="D10" s="133"/>
      <c r="E10" s="133"/>
      <c r="F10" s="133"/>
      <c r="G10" s="133">
        <v>704.29661</v>
      </c>
      <c r="H10" s="133" t="s">
        <v>39</v>
      </c>
      <c r="I10" s="144">
        <v>1.828</v>
      </c>
      <c r="J10" s="133">
        <v>3852826.0940919</v>
      </c>
      <c r="K10" s="103"/>
      <c r="L10" s="145"/>
    </row>
    <row r="11" ht="55" customHeight="1" spans="1:12">
      <c r="A11" s="99">
        <v>2</v>
      </c>
      <c r="B11" s="132" t="s">
        <v>42</v>
      </c>
      <c r="C11" s="133">
        <v>348.216332</v>
      </c>
      <c r="D11" s="133">
        <v>0</v>
      </c>
      <c r="E11" s="133">
        <v>0</v>
      </c>
      <c r="F11" s="133">
        <v>0</v>
      </c>
      <c r="G11" s="133">
        <v>348.216332</v>
      </c>
      <c r="H11" s="133" t="s">
        <v>39</v>
      </c>
      <c r="I11" s="144">
        <v>0.998</v>
      </c>
      <c r="J11" s="133">
        <v>3489141.60320641</v>
      </c>
      <c r="K11" s="103"/>
      <c r="L11" s="145"/>
    </row>
    <row r="12" ht="55" customHeight="1" spans="1:12">
      <c r="A12" s="99">
        <v>2.1</v>
      </c>
      <c r="B12" s="132" t="s">
        <v>41</v>
      </c>
      <c r="C12" s="133">
        <v>348.216332</v>
      </c>
      <c r="D12" s="133"/>
      <c r="E12" s="133"/>
      <c r="F12" s="133"/>
      <c r="G12" s="133">
        <v>348.216332</v>
      </c>
      <c r="H12" s="133" t="s">
        <v>39</v>
      </c>
      <c r="I12" s="144">
        <v>0.998</v>
      </c>
      <c r="J12" s="133">
        <v>3489141.60320641</v>
      </c>
      <c r="K12" s="103"/>
      <c r="L12" s="145"/>
    </row>
    <row r="13" ht="55" customHeight="1" spans="1:12">
      <c r="A13" s="99">
        <v>3</v>
      </c>
      <c r="B13" s="132" t="s">
        <v>43</v>
      </c>
      <c r="C13" s="133">
        <v>2086.776184</v>
      </c>
      <c r="D13" s="133">
        <v>0</v>
      </c>
      <c r="E13" s="133">
        <v>0</v>
      </c>
      <c r="F13" s="133">
        <v>0</v>
      </c>
      <c r="G13" s="133">
        <v>2086.776184</v>
      </c>
      <c r="H13" s="133" t="s">
        <v>39</v>
      </c>
      <c r="I13" s="144">
        <v>3.605</v>
      </c>
      <c r="J13" s="133">
        <v>5788560.84327323</v>
      </c>
      <c r="K13" s="103"/>
      <c r="L13" s="145"/>
    </row>
    <row r="14" ht="55" customHeight="1" spans="1:12">
      <c r="A14" s="99">
        <v>3.1</v>
      </c>
      <c r="B14" s="132" t="s">
        <v>41</v>
      </c>
      <c r="C14" s="133">
        <v>1814.695276</v>
      </c>
      <c r="D14" s="133"/>
      <c r="E14" s="133"/>
      <c r="F14" s="133"/>
      <c r="G14" s="133">
        <v>1814.695276</v>
      </c>
      <c r="H14" s="133" t="s">
        <v>39</v>
      </c>
      <c r="I14" s="144">
        <v>3.432</v>
      </c>
      <c r="J14" s="133">
        <v>5287573.64801865</v>
      </c>
      <c r="K14" s="103"/>
      <c r="L14" s="145"/>
    </row>
    <row r="15" ht="55" customHeight="1" spans="1:12">
      <c r="A15" s="99">
        <v>3.2</v>
      </c>
      <c r="B15" s="132" t="s">
        <v>44</v>
      </c>
      <c r="C15" s="133">
        <v>272.080908</v>
      </c>
      <c r="D15" s="133"/>
      <c r="E15" s="133"/>
      <c r="F15" s="133"/>
      <c r="G15" s="133">
        <v>272.080908</v>
      </c>
      <c r="H15" s="133" t="s">
        <v>39</v>
      </c>
      <c r="I15" s="144">
        <v>0.173</v>
      </c>
      <c r="J15" s="133">
        <v>15727220.1156069</v>
      </c>
      <c r="K15" s="103"/>
      <c r="L15" s="145"/>
    </row>
    <row r="16" ht="44" customHeight="1" spans="1:12">
      <c r="A16" s="99" t="s">
        <v>45</v>
      </c>
      <c r="B16" s="132" t="s">
        <v>46</v>
      </c>
      <c r="C16" s="133">
        <v>253.19021</v>
      </c>
      <c r="D16" s="133"/>
      <c r="E16" s="133"/>
      <c r="F16" s="133"/>
      <c r="G16" s="133">
        <v>253.19021</v>
      </c>
      <c r="H16" s="133" t="s">
        <v>47</v>
      </c>
      <c r="I16" s="144">
        <v>112</v>
      </c>
      <c r="J16" s="133">
        <v>22606.26875</v>
      </c>
      <c r="K16" s="103"/>
      <c r="L16" s="145"/>
    </row>
    <row r="17" ht="44" customHeight="1" spans="1:12">
      <c r="A17" s="99" t="s">
        <v>48</v>
      </c>
      <c r="B17" s="132" t="s">
        <v>49</v>
      </c>
      <c r="C17" s="133">
        <v>18.890698</v>
      </c>
      <c r="D17" s="133"/>
      <c r="E17" s="133"/>
      <c r="F17" s="133"/>
      <c r="G17" s="133">
        <v>18.890698</v>
      </c>
      <c r="H17" s="133" t="s">
        <v>50</v>
      </c>
      <c r="I17" s="144">
        <v>911.3</v>
      </c>
      <c r="J17" s="133">
        <v>207.293953692527</v>
      </c>
      <c r="K17" s="103"/>
      <c r="L17" s="135"/>
    </row>
    <row r="18" ht="44" customHeight="1" spans="1:12">
      <c r="A18" s="99">
        <v>4</v>
      </c>
      <c r="B18" s="132" t="s">
        <v>51</v>
      </c>
      <c r="C18" s="133">
        <v>939.855418</v>
      </c>
      <c r="D18" s="133">
        <v>0</v>
      </c>
      <c r="E18" s="133">
        <v>0</v>
      </c>
      <c r="F18" s="133">
        <v>0</v>
      </c>
      <c r="G18" s="133">
        <v>939.855418</v>
      </c>
      <c r="H18" s="133" t="s">
        <v>39</v>
      </c>
      <c r="I18" s="144">
        <v>4.006</v>
      </c>
      <c r="J18" s="133">
        <v>2346119.36595107</v>
      </c>
      <c r="K18" s="103"/>
      <c r="L18" s="145"/>
    </row>
    <row r="19" ht="44" customHeight="1" spans="1:12">
      <c r="A19" s="99">
        <v>4.1</v>
      </c>
      <c r="B19" s="132" t="s">
        <v>41</v>
      </c>
      <c r="C19" s="133">
        <v>939.855418</v>
      </c>
      <c r="D19" s="133"/>
      <c r="E19" s="133"/>
      <c r="F19" s="133"/>
      <c r="G19" s="133">
        <v>939.855418</v>
      </c>
      <c r="H19" s="133" t="s">
        <v>39</v>
      </c>
      <c r="I19" s="144">
        <v>4.006</v>
      </c>
      <c r="J19" s="133">
        <v>2346119.36595107</v>
      </c>
      <c r="K19" s="103"/>
      <c r="L19" s="145"/>
    </row>
    <row r="20" ht="85" customHeight="1" spans="1:12">
      <c r="A20" s="106" t="s">
        <v>52</v>
      </c>
      <c r="B20" s="105" t="s">
        <v>53</v>
      </c>
      <c r="C20" s="134"/>
      <c r="D20" s="134"/>
      <c r="E20" s="134"/>
      <c r="F20" s="134">
        <v>618.94</v>
      </c>
      <c r="G20" s="134">
        <v>618.94</v>
      </c>
      <c r="H20" s="99"/>
      <c r="I20" s="146"/>
      <c r="J20" s="99"/>
      <c r="K20" s="107">
        <v>12.1984339555335</v>
      </c>
      <c r="L20" s="147" t="s">
        <v>54</v>
      </c>
    </row>
    <row r="21" s="119" customFormat="1" ht="44" customHeight="1" spans="1:12">
      <c r="A21" s="114">
        <v>1</v>
      </c>
      <c r="B21" s="135" t="s">
        <v>55</v>
      </c>
      <c r="C21" s="136"/>
      <c r="D21" s="136"/>
      <c r="E21" s="136"/>
      <c r="F21" s="136">
        <v>176.500592667118</v>
      </c>
      <c r="G21" s="136">
        <v>176.500592667118</v>
      </c>
      <c r="H21" s="102"/>
      <c r="I21" s="148"/>
      <c r="J21" s="102"/>
      <c r="K21" s="148"/>
      <c r="L21" s="135"/>
    </row>
    <row r="22" s="119" customFormat="1" ht="44" customHeight="1" spans="1:12">
      <c r="A22" s="114">
        <v>2</v>
      </c>
      <c r="B22" s="135" t="s">
        <v>56</v>
      </c>
      <c r="C22" s="136"/>
      <c r="D22" s="136"/>
      <c r="E22" s="136"/>
      <c r="F22" s="136">
        <v>93.52</v>
      </c>
      <c r="G22" s="136">
        <v>93.52</v>
      </c>
      <c r="H22" s="102"/>
      <c r="I22" s="148"/>
      <c r="J22" s="102"/>
      <c r="K22" s="148"/>
      <c r="L22" s="135"/>
    </row>
    <row r="23" s="119" customFormat="1" ht="44" customHeight="1" spans="1:12">
      <c r="A23" s="114">
        <v>3</v>
      </c>
      <c r="B23" s="135" t="s">
        <v>57</v>
      </c>
      <c r="C23" s="136"/>
      <c r="D23" s="136"/>
      <c r="E23" s="136"/>
      <c r="F23" s="136">
        <v>14.4637154742857</v>
      </c>
      <c r="G23" s="136">
        <v>14.4637154742857</v>
      </c>
      <c r="H23" s="102"/>
      <c r="I23" s="148"/>
      <c r="J23" s="102"/>
      <c r="K23" s="148"/>
      <c r="L23" s="135"/>
    </row>
    <row r="24" s="119" customFormat="1" ht="44" customHeight="1" spans="1:12">
      <c r="A24" s="114">
        <v>4</v>
      </c>
      <c r="B24" s="135" t="s">
        <v>58</v>
      </c>
      <c r="C24" s="136"/>
      <c r="D24" s="136"/>
      <c r="E24" s="136"/>
      <c r="F24" s="136">
        <v>178.1890973952</v>
      </c>
      <c r="G24" s="136">
        <v>178.1890973952</v>
      </c>
      <c r="H24" s="102"/>
      <c r="I24" s="148"/>
      <c r="J24" s="102"/>
      <c r="K24" s="148"/>
      <c r="L24" s="135"/>
    </row>
    <row r="25" s="119" customFormat="1" ht="44" customHeight="1" spans="1:12">
      <c r="A25" s="114">
        <v>5</v>
      </c>
      <c r="B25" s="135" t="s">
        <v>59</v>
      </c>
      <c r="C25" s="136"/>
      <c r="D25" s="136"/>
      <c r="E25" s="136"/>
      <c r="F25" s="136">
        <v>0</v>
      </c>
      <c r="G25" s="136">
        <v>0</v>
      </c>
      <c r="H25" s="102"/>
      <c r="I25" s="148"/>
      <c r="J25" s="102"/>
      <c r="K25" s="148"/>
      <c r="L25" s="135"/>
    </row>
    <row r="26" s="119" customFormat="1" ht="44" customHeight="1" spans="1:12">
      <c r="A26" s="114">
        <v>6</v>
      </c>
      <c r="B26" s="135" t="s">
        <v>60</v>
      </c>
      <c r="C26" s="136"/>
      <c r="D26" s="136"/>
      <c r="E26" s="136"/>
      <c r="F26" s="136">
        <v>0</v>
      </c>
      <c r="G26" s="136">
        <v>0</v>
      </c>
      <c r="H26" s="102"/>
      <c r="I26" s="148"/>
      <c r="J26" s="102"/>
      <c r="K26" s="148"/>
      <c r="L26" s="135"/>
    </row>
    <row r="27" s="119" customFormat="1" ht="44" customHeight="1" spans="1:12">
      <c r="A27" s="114">
        <v>7</v>
      </c>
      <c r="B27" s="135" t="s">
        <v>61</v>
      </c>
      <c r="C27" s="136"/>
      <c r="D27" s="136"/>
      <c r="E27" s="136"/>
      <c r="F27" s="136">
        <v>50.9893068</v>
      </c>
      <c r="G27" s="136">
        <v>50.9893068</v>
      </c>
      <c r="H27" s="102"/>
      <c r="I27" s="148"/>
      <c r="J27" s="102"/>
      <c r="K27" s="148"/>
      <c r="L27" s="135"/>
    </row>
    <row r="28" s="119" customFormat="1" ht="44" customHeight="1" spans="1:12">
      <c r="A28" s="114">
        <v>8</v>
      </c>
      <c r="B28" s="135" t="s">
        <v>62</v>
      </c>
      <c r="C28" s="136"/>
      <c r="D28" s="136"/>
      <c r="E28" s="136"/>
      <c r="F28" s="136">
        <v>20.39572272</v>
      </c>
      <c r="G28" s="136">
        <v>20.39572272</v>
      </c>
      <c r="H28" s="102"/>
      <c r="I28" s="148"/>
      <c r="J28" s="102"/>
      <c r="K28" s="148"/>
      <c r="L28" s="135"/>
    </row>
    <row r="29" s="119" customFormat="1" ht="44" customHeight="1" spans="1:12">
      <c r="A29" s="114">
        <v>9</v>
      </c>
      <c r="B29" s="135" t="s">
        <v>63</v>
      </c>
      <c r="C29" s="136"/>
      <c r="D29" s="136"/>
      <c r="E29" s="136"/>
      <c r="F29" s="136">
        <v>36.003156352</v>
      </c>
      <c r="G29" s="136">
        <v>36.003156352</v>
      </c>
      <c r="H29" s="102"/>
      <c r="I29" s="148"/>
      <c r="J29" s="102"/>
      <c r="K29" s="148"/>
      <c r="L29" s="135"/>
    </row>
    <row r="30" s="119" customFormat="1" ht="44" customHeight="1" spans="1:12">
      <c r="A30" s="114">
        <v>10</v>
      </c>
      <c r="B30" s="135" t="s">
        <v>30</v>
      </c>
      <c r="C30" s="136"/>
      <c r="D30" s="136"/>
      <c r="E30" s="136"/>
      <c r="F30" s="136">
        <v>48.874867264</v>
      </c>
      <c r="G30" s="136">
        <v>48.874867264</v>
      </c>
      <c r="H30" s="102"/>
      <c r="I30" s="148"/>
      <c r="J30" s="102"/>
      <c r="K30" s="148"/>
      <c r="L30" s="135"/>
    </row>
    <row r="31" ht="66" customHeight="1" spans="1:12">
      <c r="A31" s="106" t="s">
        <v>64</v>
      </c>
      <c r="B31" s="128" t="s">
        <v>65</v>
      </c>
      <c r="C31" s="137"/>
      <c r="D31" s="137"/>
      <c r="E31" s="137"/>
      <c r="F31" s="134">
        <v>375.85</v>
      </c>
      <c r="G31" s="134">
        <v>375.85</v>
      </c>
      <c r="H31" s="99"/>
      <c r="I31" s="103"/>
      <c r="J31" s="99"/>
      <c r="K31" s="107">
        <v>7.40747310270343</v>
      </c>
      <c r="L31" s="145" t="s">
        <v>66</v>
      </c>
    </row>
    <row r="32" s="120" customFormat="1" ht="44" customHeight="1" spans="1:12">
      <c r="A32" s="106" t="s">
        <v>67</v>
      </c>
      <c r="B32" s="128" t="s">
        <v>68</v>
      </c>
      <c r="C32" s="137"/>
      <c r="D32" s="137"/>
      <c r="E32" s="137"/>
      <c r="F32" s="134">
        <v>0</v>
      </c>
      <c r="G32" s="134">
        <v>0</v>
      </c>
      <c r="H32" s="99"/>
      <c r="I32" s="103"/>
      <c r="J32" s="99"/>
      <c r="K32" s="103">
        <v>0</v>
      </c>
      <c r="L32" s="135"/>
    </row>
    <row r="33" ht="44" customHeight="1" spans="1:12">
      <c r="A33" s="106" t="s">
        <v>69</v>
      </c>
      <c r="B33" s="128" t="s">
        <v>70</v>
      </c>
      <c r="C33" s="137"/>
      <c r="D33" s="137"/>
      <c r="E33" s="137"/>
      <c r="F33" s="134">
        <v>0</v>
      </c>
      <c r="G33" s="134">
        <v>0</v>
      </c>
      <c r="H33" s="99"/>
      <c r="I33" s="103"/>
      <c r="J33" s="99"/>
      <c r="K33" s="103">
        <v>0</v>
      </c>
      <c r="L33" s="145"/>
    </row>
    <row r="34" ht="44" customHeight="1" spans="1:12">
      <c r="A34" s="106" t="s">
        <v>71</v>
      </c>
      <c r="B34" s="128" t="s">
        <v>72</v>
      </c>
      <c r="C34" s="134">
        <v>4079.14</v>
      </c>
      <c r="D34" s="134">
        <v>0</v>
      </c>
      <c r="E34" s="134">
        <v>0</v>
      </c>
      <c r="F34" s="134">
        <v>994.79</v>
      </c>
      <c r="G34" s="134">
        <v>5073.93</v>
      </c>
      <c r="H34" s="99"/>
      <c r="I34" s="103"/>
      <c r="J34" s="99"/>
      <c r="K34" s="103"/>
      <c r="L34" s="145"/>
    </row>
    <row r="35" ht="44" customHeight="1" spans="1:12">
      <c r="A35" s="99"/>
      <c r="B35" s="135" t="s">
        <v>73</v>
      </c>
      <c r="C35" s="137">
        <v>80.3940929417631</v>
      </c>
      <c r="D35" s="137">
        <v>0</v>
      </c>
      <c r="E35" s="137">
        <v>0</v>
      </c>
      <c r="F35" s="137">
        <v>19.6059070582369</v>
      </c>
      <c r="G35" s="137">
        <v>100</v>
      </c>
      <c r="H35" s="99"/>
      <c r="I35" s="103"/>
      <c r="J35" s="99"/>
      <c r="K35" s="99"/>
      <c r="L35" s="145"/>
    </row>
    <row r="36" s="117" customFormat="1" spans="3:11">
      <c r="C36" s="138"/>
      <c r="K36" s="138"/>
    </row>
    <row r="38" spans="6:6">
      <c r="F38" s="139"/>
    </row>
    <row r="44" spans="6:6">
      <c r="F44" s="140"/>
    </row>
    <row r="45" spans="6:6">
      <c r="F45" s="140"/>
    </row>
    <row r="46" spans="6:6">
      <c r="F46" s="140"/>
    </row>
    <row r="47" spans="6:6">
      <c r="F47" s="140"/>
    </row>
    <row r="48" spans="6:6">
      <c r="F48" s="140"/>
    </row>
    <row r="49" spans="6:6">
      <c r="F49" s="140"/>
    </row>
    <row r="50" spans="6:6">
      <c r="F50" s="140"/>
    </row>
  </sheetData>
  <sheetProtection formatCells="0" insertHyperlinks="0" autoFilter="0"/>
  <mergeCells count="15">
    <mergeCell ref="A2:L2"/>
    <mergeCell ref="C4:G4"/>
    <mergeCell ref="H4:J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4:K6"/>
    <mergeCell ref="L4:L6"/>
  </mergeCells>
  <pageMargins left="0.354166666666667" right="0.354166666666667" top="0.354166666666667" bottom="0.354166666666667" header="0.275" footer="0.275"/>
  <pageSetup paperSize="9" scale="45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4"/>
  <sheetViews>
    <sheetView zoomScale="60" zoomScaleNormal="60" workbookViewId="0">
      <selection activeCell="D8" sqref="D8"/>
    </sheetView>
  </sheetViews>
  <sheetFormatPr defaultColWidth="9.75" defaultRowHeight="12"/>
  <cols>
    <col min="1" max="1" width="11.5" style="74" customWidth="1"/>
    <col min="2" max="2" width="51.35" style="74" customWidth="1"/>
    <col min="3" max="3" width="89.875" style="76" customWidth="1"/>
    <col min="4" max="4" width="27.5" style="74" customWidth="1"/>
    <col min="5" max="5" width="59.25" style="74" customWidth="1"/>
    <col min="6" max="6" width="16.25" style="74" customWidth="1"/>
    <col min="7" max="7" width="12.8" style="77"/>
    <col min="8" max="8" width="19.75" style="78" customWidth="1"/>
    <col min="9" max="32" width="10" style="74"/>
    <col min="33" max="16384" width="9.75" style="74"/>
  </cols>
  <sheetData>
    <row r="1" ht="32.1" customHeight="1" spans="1:5">
      <c r="A1" s="79" t="s">
        <v>74</v>
      </c>
      <c r="B1" s="79"/>
      <c r="C1" s="79"/>
      <c r="D1" s="79"/>
      <c r="E1" s="79"/>
    </row>
    <row r="2" ht="30.75" customHeight="1" spans="1:5">
      <c r="A2" s="80" t="s">
        <v>21</v>
      </c>
      <c r="B2" s="80"/>
      <c r="C2" s="81"/>
      <c r="D2" s="82"/>
      <c r="E2" s="83"/>
    </row>
    <row r="3" s="72" customFormat="1" ht="42" customHeight="1" spans="1:8">
      <c r="A3" s="84" t="s">
        <v>1</v>
      </c>
      <c r="B3" s="85" t="s">
        <v>75</v>
      </c>
      <c r="C3" s="85" t="s">
        <v>76</v>
      </c>
      <c r="D3" s="85" t="s">
        <v>77</v>
      </c>
      <c r="E3" s="86" t="s">
        <v>78</v>
      </c>
      <c r="G3" s="87"/>
      <c r="H3" s="88"/>
    </row>
    <row r="4" s="73" customFormat="1" ht="42" customHeight="1" spans="1:8">
      <c r="A4" s="89" t="s">
        <v>37</v>
      </c>
      <c r="B4" s="90" t="s">
        <v>79</v>
      </c>
      <c r="C4" s="91"/>
      <c r="D4" s="92">
        <v>618.936458672604</v>
      </c>
      <c r="E4" s="93"/>
      <c r="G4" s="94"/>
      <c r="H4" s="95"/>
    </row>
    <row r="5" s="73" customFormat="1" ht="42" customHeight="1" spans="1:8">
      <c r="A5" s="96">
        <v>1</v>
      </c>
      <c r="B5" s="90" t="s">
        <v>55</v>
      </c>
      <c r="C5" s="91"/>
      <c r="D5" s="92">
        <v>176.500592667118</v>
      </c>
      <c r="E5" s="93"/>
      <c r="G5" s="94"/>
      <c r="H5" s="95"/>
    </row>
    <row r="6" ht="42" customHeight="1" spans="1:5">
      <c r="A6" s="97">
        <v>1.1</v>
      </c>
      <c r="B6" s="98" t="s">
        <v>80</v>
      </c>
      <c r="C6" s="99" t="s">
        <v>81</v>
      </c>
      <c r="D6" s="100">
        <v>78.81908</v>
      </c>
      <c r="E6" s="101" t="s">
        <v>82</v>
      </c>
    </row>
    <row r="7" ht="42" customHeight="1" spans="1:5">
      <c r="A7" s="97">
        <v>1.2</v>
      </c>
      <c r="B7" s="98" t="s">
        <v>83</v>
      </c>
      <c r="C7" s="102" t="s">
        <v>84</v>
      </c>
      <c r="D7" s="103">
        <v>8.158289088</v>
      </c>
      <c r="E7" s="101" t="s">
        <v>85</v>
      </c>
    </row>
    <row r="8" ht="42" customHeight="1" spans="1:5">
      <c r="A8" s="97">
        <v>1.3</v>
      </c>
      <c r="B8" s="98" t="s">
        <v>86</v>
      </c>
      <c r="C8" s="99" t="s">
        <v>87</v>
      </c>
      <c r="D8" s="100">
        <v>1.8</v>
      </c>
      <c r="E8" s="101" t="s">
        <v>85</v>
      </c>
    </row>
    <row r="9" s="74" customFormat="1" ht="42" customHeight="1" spans="1:8">
      <c r="A9" s="97">
        <v>1.4</v>
      </c>
      <c r="B9" s="98" t="s">
        <v>88</v>
      </c>
      <c r="C9" s="99"/>
      <c r="D9" s="103">
        <v>10.4977925299022</v>
      </c>
      <c r="E9" s="104"/>
      <c r="G9" s="77"/>
      <c r="H9" s="78"/>
    </row>
    <row r="10" ht="42" customHeight="1" spans="1:5">
      <c r="A10" s="97" t="s">
        <v>89</v>
      </c>
      <c r="B10" s="98" t="s">
        <v>90</v>
      </c>
      <c r="C10" s="99" t="s">
        <v>91</v>
      </c>
      <c r="D10" s="103">
        <v>9.558110975616</v>
      </c>
      <c r="E10" s="104" t="s">
        <v>92</v>
      </c>
    </row>
    <row r="11" ht="42" customHeight="1" spans="1:5">
      <c r="A11" s="97" t="s">
        <v>93</v>
      </c>
      <c r="B11" s="98" t="s">
        <v>94</v>
      </c>
      <c r="C11" s="99" t="s">
        <v>95</v>
      </c>
      <c r="D11" s="103">
        <v>0.939681554286182</v>
      </c>
      <c r="E11" s="104" t="s">
        <v>92</v>
      </c>
    </row>
    <row r="12" ht="42" customHeight="1" spans="1:5">
      <c r="A12" s="97">
        <v>1.7</v>
      </c>
      <c r="B12" s="98" t="s">
        <v>96</v>
      </c>
      <c r="C12" s="99" t="s">
        <v>97</v>
      </c>
      <c r="D12" s="103">
        <v>35.033156352</v>
      </c>
      <c r="E12" s="101" t="s">
        <v>98</v>
      </c>
    </row>
    <row r="13" ht="42" customHeight="1" spans="1:5">
      <c r="A13" s="97">
        <v>1.8</v>
      </c>
      <c r="B13" s="98" t="s">
        <v>99</v>
      </c>
      <c r="C13" s="99" t="s">
        <v>100</v>
      </c>
      <c r="D13" s="103">
        <v>77.225431049216</v>
      </c>
      <c r="E13" s="104" t="s">
        <v>92</v>
      </c>
    </row>
    <row r="14" s="72" customFormat="1" ht="42" customHeight="1" spans="1:8">
      <c r="A14" s="96">
        <v>2</v>
      </c>
      <c r="B14" s="105" t="s">
        <v>56</v>
      </c>
      <c r="C14" s="106"/>
      <c r="D14" s="107">
        <v>93.52</v>
      </c>
      <c r="E14" s="108"/>
      <c r="G14" s="87"/>
      <c r="H14" s="88"/>
    </row>
    <row r="15" customFormat="1" ht="42" customHeight="1" spans="1:8">
      <c r="A15" s="97">
        <v>2.1</v>
      </c>
      <c r="B15" s="98" t="s">
        <v>101</v>
      </c>
      <c r="C15" s="109" t="s">
        <v>102</v>
      </c>
      <c r="D15" s="100">
        <v>93.52</v>
      </c>
      <c r="E15" s="110"/>
      <c r="G15" s="77"/>
      <c r="H15" s="78"/>
    </row>
    <row r="16" s="72" customFormat="1" ht="42" customHeight="1" spans="1:8">
      <c r="A16" s="96">
        <v>3</v>
      </c>
      <c r="B16" s="105" t="s">
        <v>57</v>
      </c>
      <c r="C16" s="106"/>
      <c r="D16" s="107">
        <v>14.4637154742857</v>
      </c>
      <c r="E16" s="108"/>
      <c r="G16" s="87"/>
      <c r="H16" s="88"/>
    </row>
    <row r="17" s="75" customFormat="1" ht="43" customHeight="1" spans="1:10">
      <c r="A17" s="97">
        <v>3.1</v>
      </c>
      <c r="B17" s="111" t="s">
        <v>103</v>
      </c>
      <c r="C17" s="102" t="s">
        <v>104</v>
      </c>
      <c r="D17" s="112">
        <v>4.82123849142857</v>
      </c>
      <c r="E17" s="101" t="s">
        <v>105</v>
      </c>
      <c r="F17" s="113"/>
      <c r="G17" s="113"/>
      <c r="I17" s="115"/>
      <c r="J17" s="115"/>
    </row>
    <row r="18" s="75" customFormat="1" ht="42" customHeight="1" spans="1:10">
      <c r="A18" s="97">
        <v>3.2</v>
      </c>
      <c r="B18" s="111" t="s">
        <v>106</v>
      </c>
      <c r="C18" s="102" t="s">
        <v>107</v>
      </c>
      <c r="D18" s="112">
        <v>9.64247698285714</v>
      </c>
      <c r="E18" s="101" t="s">
        <v>105</v>
      </c>
      <c r="F18" s="113"/>
      <c r="G18" s="113"/>
      <c r="I18" s="115"/>
      <c r="J18" s="115"/>
    </row>
    <row r="19" s="75" customFormat="1" ht="42" customHeight="1" spans="1:10">
      <c r="A19" s="97">
        <v>3.3</v>
      </c>
      <c r="B19" s="111" t="s">
        <v>108</v>
      </c>
      <c r="C19" s="102" t="s">
        <v>109</v>
      </c>
      <c r="D19" s="112">
        <v>0</v>
      </c>
      <c r="E19" s="104"/>
      <c r="F19" s="113"/>
      <c r="G19" s="113"/>
      <c r="I19" s="115"/>
      <c r="J19" s="115"/>
    </row>
    <row r="20" s="75" customFormat="1" ht="42" customHeight="1" spans="1:10">
      <c r="A20" s="97">
        <v>3.4</v>
      </c>
      <c r="B20" s="111" t="s">
        <v>110</v>
      </c>
      <c r="C20" s="102" t="s">
        <v>111</v>
      </c>
      <c r="D20" s="112">
        <v>0</v>
      </c>
      <c r="E20" s="104"/>
      <c r="F20" s="113"/>
      <c r="G20" s="113"/>
      <c r="I20" s="115"/>
      <c r="J20" s="115"/>
    </row>
    <row r="21" s="75" customFormat="1" ht="42" customHeight="1" spans="1:10">
      <c r="A21" s="97">
        <v>3.5</v>
      </c>
      <c r="B21" s="111" t="s">
        <v>112</v>
      </c>
      <c r="C21" s="102" t="s">
        <v>111</v>
      </c>
      <c r="D21" s="112">
        <v>0</v>
      </c>
      <c r="E21" s="104"/>
      <c r="F21" s="113"/>
      <c r="G21" s="113"/>
      <c r="I21" s="115"/>
      <c r="J21" s="115"/>
    </row>
    <row r="22" s="75" customFormat="1" ht="42" customHeight="1" spans="1:10">
      <c r="A22" s="97">
        <v>3.6</v>
      </c>
      <c r="B22" s="111" t="s">
        <v>113</v>
      </c>
      <c r="C22" s="102" t="s">
        <v>109</v>
      </c>
      <c r="D22" s="112">
        <v>0</v>
      </c>
      <c r="E22" s="104"/>
      <c r="F22" s="113"/>
      <c r="G22" s="113"/>
      <c r="I22" s="115"/>
      <c r="J22" s="115"/>
    </row>
    <row r="23" s="72" customFormat="1" ht="42" customHeight="1" spans="1:8">
      <c r="A23" s="96">
        <v>4</v>
      </c>
      <c r="B23" s="105" t="s">
        <v>58</v>
      </c>
      <c r="C23" s="106"/>
      <c r="D23" s="107">
        <v>178.1890973952</v>
      </c>
      <c r="E23" s="108"/>
      <c r="G23" s="87"/>
      <c r="H23" s="88"/>
    </row>
    <row r="24" ht="42" customHeight="1" spans="1:5">
      <c r="A24" s="97">
        <v>4.1</v>
      </c>
      <c r="B24" s="98" t="s">
        <v>114</v>
      </c>
      <c r="C24" s="102" t="s">
        <v>115</v>
      </c>
      <c r="D24" s="100">
        <v>32.633156352</v>
      </c>
      <c r="E24" s="101" t="s">
        <v>92</v>
      </c>
    </row>
    <row r="25" ht="42" customHeight="1" spans="1:5">
      <c r="A25" s="97">
        <v>4.2</v>
      </c>
      <c r="B25" s="98" t="s">
        <v>116</v>
      </c>
      <c r="C25" s="102" t="s">
        <v>117</v>
      </c>
      <c r="D25" s="112">
        <v>145.5559410432</v>
      </c>
      <c r="E25" s="101" t="s">
        <v>118</v>
      </c>
    </row>
    <row r="26" s="72" customFormat="1" ht="42" customHeight="1" spans="1:8">
      <c r="A26" s="96">
        <v>5</v>
      </c>
      <c r="B26" s="105" t="s">
        <v>59</v>
      </c>
      <c r="C26" s="114" t="s">
        <v>109</v>
      </c>
      <c r="D26" s="107">
        <v>0</v>
      </c>
      <c r="E26" s="104"/>
      <c r="G26" s="87"/>
      <c r="H26" s="88"/>
    </row>
    <row r="27" ht="42" customHeight="1" spans="1:5">
      <c r="A27" s="97">
        <v>5.1</v>
      </c>
      <c r="B27" s="98" t="s">
        <v>119</v>
      </c>
      <c r="C27" s="99"/>
      <c r="D27" s="103">
        <v>0</v>
      </c>
      <c r="E27" s="101" t="s">
        <v>120</v>
      </c>
    </row>
    <row r="28" s="72" customFormat="1" ht="42" customHeight="1" spans="1:8">
      <c r="A28" s="96">
        <v>6</v>
      </c>
      <c r="B28" s="105" t="s">
        <v>60</v>
      </c>
      <c r="C28" s="114" t="s">
        <v>109</v>
      </c>
      <c r="D28" s="107">
        <v>0</v>
      </c>
      <c r="E28" s="101" t="s">
        <v>121</v>
      </c>
      <c r="G28" s="87"/>
      <c r="H28" s="88"/>
    </row>
    <row r="29" s="72" customFormat="1" ht="42" customHeight="1" spans="1:8">
      <c r="A29" s="96">
        <v>7</v>
      </c>
      <c r="B29" s="105" t="s">
        <v>61</v>
      </c>
      <c r="C29" s="114" t="s">
        <v>122</v>
      </c>
      <c r="D29" s="107">
        <v>50.9893068</v>
      </c>
      <c r="E29" s="104" t="s">
        <v>123</v>
      </c>
      <c r="G29" s="87"/>
      <c r="H29" s="88"/>
    </row>
    <row r="30" s="72" customFormat="1" ht="42" customHeight="1" spans="1:8">
      <c r="A30" s="96">
        <v>8</v>
      </c>
      <c r="B30" s="105" t="s">
        <v>62</v>
      </c>
      <c r="C30" s="114" t="s">
        <v>124</v>
      </c>
      <c r="D30" s="107">
        <v>20.39572272</v>
      </c>
      <c r="E30" s="104" t="s">
        <v>123</v>
      </c>
      <c r="G30" s="87"/>
      <c r="H30" s="88"/>
    </row>
    <row r="31" s="72" customFormat="1" ht="42" customHeight="1" spans="1:8">
      <c r="A31" s="96">
        <v>9</v>
      </c>
      <c r="B31" s="105" t="s">
        <v>63</v>
      </c>
      <c r="C31" s="114"/>
      <c r="D31" s="107">
        <v>36.003156352</v>
      </c>
      <c r="E31" s="104" t="s">
        <v>123</v>
      </c>
      <c r="G31" s="87"/>
      <c r="H31" s="88"/>
    </row>
    <row r="32" s="72" customFormat="1" ht="42" customHeight="1" spans="1:8">
      <c r="A32" s="97">
        <v>9.1</v>
      </c>
      <c r="B32" s="98" t="s">
        <v>125</v>
      </c>
      <c r="C32" s="102" t="s">
        <v>126</v>
      </c>
      <c r="D32" s="103">
        <v>32.633156352</v>
      </c>
      <c r="E32" s="101"/>
      <c r="G32" s="77"/>
      <c r="H32" s="78"/>
    </row>
    <row r="33" s="72" customFormat="1" ht="42" customHeight="1" spans="1:8">
      <c r="A33" s="97">
        <v>9.2</v>
      </c>
      <c r="B33" s="98" t="s">
        <v>127</v>
      </c>
      <c r="C33" s="102" t="s">
        <v>128</v>
      </c>
      <c r="D33" s="112">
        <v>3.37</v>
      </c>
      <c r="E33" s="101"/>
      <c r="G33" s="77"/>
      <c r="H33" s="78"/>
    </row>
    <row r="34" s="72" customFormat="1" ht="42" customHeight="1" spans="1:8">
      <c r="A34" s="96">
        <v>10</v>
      </c>
      <c r="B34" s="105" t="s">
        <v>30</v>
      </c>
      <c r="C34" s="114"/>
      <c r="D34" s="107">
        <v>48.874867264</v>
      </c>
      <c r="E34" s="104"/>
      <c r="G34" s="87"/>
      <c r="H34" s="88"/>
    </row>
    <row r="35" ht="42" customHeight="1" spans="1:5">
      <c r="A35" s="97">
        <v>10.1</v>
      </c>
      <c r="B35" s="98" t="s">
        <v>129</v>
      </c>
      <c r="C35" s="99" t="s">
        <v>130</v>
      </c>
      <c r="D35" s="103">
        <v>10</v>
      </c>
      <c r="E35" s="101" t="s">
        <v>131</v>
      </c>
    </row>
    <row r="36" ht="42" customHeight="1" spans="1:5">
      <c r="A36" s="97">
        <v>10.2</v>
      </c>
      <c r="B36" s="98" t="s">
        <v>132</v>
      </c>
      <c r="C36" s="102" t="s">
        <v>133</v>
      </c>
      <c r="D36" s="112">
        <v>14.4</v>
      </c>
      <c r="E36" s="101" t="s">
        <v>134</v>
      </c>
    </row>
    <row r="37" s="75" customFormat="1" ht="42" customHeight="1" spans="1:5">
      <c r="A37" s="97">
        <v>10.3</v>
      </c>
      <c r="B37" s="111" t="s">
        <v>135</v>
      </c>
      <c r="C37" s="102" t="s">
        <v>136</v>
      </c>
      <c r="D37" s="112">
        <v>24.474867264</v>
      </c>
      <c r="E37" s="101" t="s">
        <v>137</v>
      </c>
    </row>
    <row r="38" ht="17.1" customHeight="1"/>
    <row r="39" ht="17.1" customHeight="1"/>
    <row r="40" ht="17.1" customHeight="1"/>
    <row r="41" ht="17.1" customHeight="1"/>
    <row r="42" ht="17.1" customHeight="1"/>
    <row r="43" ht="17.1" customHeight="1"/>
    <row r="44" ht="17.1" customHeight="1"/>
    <row r="45" ht="17.1" customHeight="1"/>
    <row r="46" ht="17.1" customHeight="1"/>
    <row r="47" ht="17.1" customHeight="1"/>
    <row r="48" ht="17.1" customHeight="1"/>
    <row r="49" ht="17.1" customHeight="1"/>
    <row r="50" ht="17.1" customHeight="1"/>
    <row r="51" ht="17.1" customHeight="1"/>
    <row r="52" ht="17.1" customHeight="1"/>
    <row r="53" ht="17.1" customHeight="1"/>
    <row r="54" ht="17.1" customHeight="1"/>
    <row r="55" ht="17.1" customHeight="1"/>
    <row r="56" ht="17.1" customHeight="1"/>
    <row r="57" ht="17.1" customHeight="1"/>
    <row r="58" ht="17.1" customHeight="1"/>
    <row r="59" ht="17.1" customHeight="1"/>
    <row r="60" ht="17.1" customHeight="1"/>
    <row r="61" ht="17.1" customHeight="1"/>
    <row r="62" ht="17.1" customHeight="1"/>
    <row r="63" ht="17.1" customHeight="1"/>
    <row r="64" ht="17.1" customHeight="1"/>
    <row r="65" ht="17.1" customHeight="1"/>
    <row r="66" ht="17.1" customHeight="1"/>
    <row r="67" ht="17.1" customHeight="1"/>
    <row r="68" ht="17.1" customHeight="1"/>
    <row r="69" ht="17.1" customHeight="1"/>
    <row r="70" ht="17.1" customHeight="1"/>
    <row r="71" ht="17.1" customHeight="1"/>
    <row r="72" ht="17.1" customHeight="1"/>
    <row r="73" ht="17.1" customHeight="1"/>
    <row r="74" ht="17.1" customHeight="1"/>
    <row r="75" ht="17.1" customHeight="1"/>
    <row r="76" ht="17.1" customHeight="1"/>
    <row r="77" ht="17.1" customHeight="1"/>
    <row r="78" ht="17.1" customHeight="1"/>
    <row r="79" ht="17.1" customHeight="1"/>
    <row r="80" ht="17.1" customHeight="1"/>
    <row r="81" ht="17.1" customHeight="1"/>
    <row r="82" ht="17.1" customHeight="1"/>
    <row r="83" ht="17.1" customHeight="1" spans="1:1">
      <c r="A83" s="74">
        <v>6</v>
      </c>
    </row>
    <row r="84" ht="17.1" customHeight="1"/>
    <row r="85" ht="17.1" customHeight="1"/>
    <row r="86" ht="17.1" customHeight="1" spans="1:1">
      <c r="A86" s="74">
        <v>7</v>
      </c>
    </row>
    <row r="87" ht="17.1" customHeight="1"/>
    <row r="88" ht="17.1" customHeight="1"/>
    <row r="89" ht="17.1" customHeight="1"/>
    <row r="90" ht="17.1" customHeight="1"/>
    <row r="91" ht="17.1" customHeight="1"/>
    <row r="92" ht="17.1" customHeight="1"/>
    <row r="93" ht="17.1" customHeight="1"/>
    <row r="94" ht="17.1" customHeight="1"/>
    <row r="95" ht="17.1" customHeight="1"/>
    <row r="96" ht="17.1" customHeight="1"/>
    <row r="97" ht="17.1" customHeight="1"/>
    <row r="98" ht="17.1" customHeight="1"/>
    <row r="99" ht="17.1" customHeight="1"/>
    <row r="100" ht="17.1" customHeight="1"/>
    <row r="101" ht="17.1" customHeight="1"/>
    <row r="102" ht="17.1" customHeight="1"/>
    <row r="103" ht="17.1" customHeight="1"/>
    <row r="104" ht="17.1" customHeight="1"/>
    <row r="105" ht="17.1" customHeight="1"/>
    <row r="106" ht="17.1" customHeight="1"/>
    <row r="107" ht="17.1" customHeight="1"/>
    <row r="108" ht="17.1" customHeight="1"/>
    <row r="109" ht="17.1" customHeight="1"/>
    <row r="110" ht="17.1" customHeight="1"/>
    <row r="111" ht="17.1" customHeight="1"/>
    <row r="112" ht="17.1" customHeight="1"/>
    <row r="113" ht="17.1" customHeight="1"/>
    <row r="114" ht="17.1" customHeight="1"/>
    <row r="115" ht="17.1" customHeight="1"/>
    <row r="116" ht="17.1" customHeight="1"/>
    <row r="117" ht="17.1" customHeight="1"/>
    <row r="118" ht="17.1" customHeight="1"/>
    <row r="119" ht="17.1" customHeight="1"/>
    <row r="120" ht="17.1" customHeight="1"/>
    <row r="121" ht="17.1" customHeight="1"/>
    <row r="122" ht="17.1" customHeight="1"/>
    <row r="123" ht="17.1" customHeight="1"/>
    <row r="124" ht="17.1" customHeight="1"/>
    <row r="125" ht="17.1" customHeight="1"/>
    <row r="126" ht="17.1" customHeight="1"/>
    <row r="127" ht="17.1" customHeight="1"/>
    <row r="128" ht="17.1" customHeight="1"/>
    <row r="129" ht="17.1" customHeight="1"/>
    <row r="130" ht="17.1" customHeight="1"/>
    <row r="131" ht="17.1" customHeight="1"/>
    <row r="132" ht="17.1" customHeight="1"/>
    <row r="133" ht="17.1" customHeight="1"/>
    <row r="134" ht="17.1" customHeight="1"/>
    <row r="135" ht="17.1" customHeight="1"/>
    <row r="136" ht="17.1" customHeight="1"/>
    <row r="137" ht="17.1" customHeight="1"/>
    <row r="138" ht="17.1" customHeight="1"/>
    <row r="139" ht="17.1" customHeight="1"/>
    <row r="140" ht="17.1" customHeight="1"/>
    <row r="141" ht="17.1" customHeight="1"/>
    <row r="142" ht="17.1" customHeight="1"/>
    <row r="143" ht="17.1" customHeight="1"/>
    <row r="144" ht="17.1" customHeight="1"/>
    <row r="145" ht="17.1" customHeight="1"/>
    <row r="146" ht="17.1" customHeight="1"/>
    <row r="147" ht="17.1" customHeight="1"/>
    <row r="148" ht="17.1" customHeight="1"/>
    <row r="149" ht="17.1" customHeight="1"/>
    <row r="150" ht="17.1" customHeight="1"/>
    <row r="151" ht="17.1" customHeight="1"/>
    <row r="152" ht="17.1" customHeight="1"/>
    <row r="153" ht="17.1" customHeight="1"/>
    <row r="154" ht="17.1" customHeight="1"/>
    <row r="155" ht="17.1" customHeight="1"/>
    <row r="156" ht="17.1" customHeight="1"/>
    <row r="157" ht="17.1" customHeight="1"/>
    <row r="158" ht="17.1" customHeight="1"/>
    <row r="159" ht="17.1" customHeight="1"/>
    <row r="160" ht="17.1" customHeight="1"/>
    <row r="161" ht="17.1" customHeight="1"/>
    <row r="162" ht="17.1" customHeight="1"/>
    <row r="163" ht="17.1" customHeight="1"/>
    <row r="164" ht="17.1" customHeight="1"/>
    <row r="165" ht="17.1" customHeight="1"/>
    <row r="166" ht="17.1" customHeight="1"/>
    <row r="167" ht="17.1" customHeight="1"/>
    <row r="168" ht="17.1" customHeight="1"/>
    <row r="169" ht="17.1" customHeight="1"/>
    <row r="170" ht="17.1" customHeight="1"/>
    <row r="171" ht="17.1" customHeight="1"/>
    <row r="172" ht="17.1" customHeight="1"/>
    <row r="173" ht="17.1" customHeight="1"/>
    <row r="174" ht="17.1" customHeight="1"/>
  </sheetData>
  <sheetProtection formatCells="0" insertHyperlinks="0" autoFilter="0"/>
  <mergeCells count="1">
    <mergeCell ref="A1:E1"/>
  </mergeCells>
  <printOptions horizontalCentered="1"/>
  <pageMargins left="0.786805555555556" right="0.590277777777778" top="0.590277777777778" bottom="0.393055555555556" header="0.511805555555556" footer="0.196527777777778"/>
  <pageSetup paperSize="9" scale="51" fitToHeight="0" orientation="landscape" horizontalDpi="600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84"/>
  <sheetViews>
    <sheetView zoomScale="70" zoomScaleNormal="70" workbookViewId="0">
      <selection activeCell="G5" sqref="G5"/>
    </sheetView>
  </sheetViews>
  <sheetFormatPr defaultColWidth="8.875" defaultRowHeight="15"/>
  <cols>
    <col min="1" max="1" width="10.625" style="7" customWidth="1"/>
    <col min="2" max="2" width="42.8083333333333" style="8" customWidth="1"/>
    <col min="3" max="3" width="43.85" style="8" customWidth="1"/>
    <col min="4" max="4" width="24.75" style="7" customWidth="1"/>
    <col min="5" max="5" width="25.825" style="7" customWidth="1"/>
    <col min="6" max="6" width="26.125" style="9" customWidth="1"/>
    <col min="7" max="7" width="26.875" style="9" customWidth="1"/>
    <col min="8" max="8" width="33.95" style="8" customWidth="1"/>
    <col min="9" max="11" width="11.6666666666667" style="8"/>
    <col min="12" max="32" width="9" style="8"/>
    <col min="33" max="16384" width="8.875" style="8"/>
  </cols>
  <sheetData>
    <row r="1" ht="25.5" customHeight="1" spans="1:8">
      <c r="A1" s="10" t="s">
        <v>138</v>
      </c>
      <c r="B1" s="11"/>
      <c r="C1" s="11"/>
      <c r="D1" s="11"/>
      <c r="E1" s="11"/>
      <c r="F1" s="11"/>
      <c r="G1" s="11"/>
      <c r="H1" s="11"/>
    </row>
    <row r="2" ht="25.5" customHeight="1" spans="1:3">
      <c r="A2" s="12" t="str">
        <f>总估算表!A3</f>
        <v>工程名称：龙胜各族自治县城市排水防涝设施建设改造项目</v>
      </c>
      <c r="B2" s="13"/>
      <c r="C2" s="13"/>
    </row>
    <row r="3" ht="30" customHeight="1" spans="1:8">
      <c r="A3" s="14" t="s">
        <v>1</v>
      </c>
      <c r="B3" s="14" t="s">
        <v>75</v>
      </c>
      <c r="C3" s="14" t="s">
        <v>139</v>
      </c>
      <c r="D3" s="14" t="s">
        <v>140</v>
      </c>
      <c r="E3" s="14" t="s">
        <v>141</v>
      </c>
      <c r="F3" s="15" t="s">
        <v>142</v>
      </c>
      <c r="G3" s="15" t="s">
        <v>143</v>
      </c>
      <c r="H3" s="14" t="s">
        <v>78</v>
      </c>
    </row>
    <row r="4" ht="28.1" customHeight="1" spans="1:10">
      <c r="A4" s="14" t="s">
        <v>144</v>
      </c>
      <c r="B4" s="16"/>
      <c r="C4" s="17"/>
      <c r="D4" s="16"/>
      <c r="E4" s="16"/>
      <c r="F4" s="18"/>
      <c r="G4" s="18">
        <v>0</v>
      </c>
      <c r="H4" s="19" t="e">
        <f>#REF!+#REF!+#REF!+#REF!+#REF!</f>
        <v>#REF!</v>
      </c>
      <c r="I4" s="8">
        <f>G4/E6</f>
        <v>0</v>
      </c>
      <c r="J4" s="8">
        <f>G4/E6</f>
        <v>0</v>
      </c>
    </row>
    <row r="5" ht="28.1" customHeight="1" spans="1:10">
      <c r="A5" s="14" t="s">
        <v>37</v>
      </c>
      <c r="B5" s="20" t="s">
        <v>145</v>
      </c>
      <c r="C5" s="17"/>
      <c r="D5" s="16"/>
      <c r="E5" s="16"/>
      <c r="F5" s="18"/>
      <c r="G5" s="18">
        <f>+G6+G30+G34+G35+G36+G42+G49</f>
        <v>1689.63389365592</v>
      </c>
      <c r="H5" s="17"/>
      <c r="J5" s="48">
        <f>G5/E6</f>
        <v>13.8313971703907</v>
      </c>
    </row>
    <row r="6" ht="28.1" customHeight="1" spans="1:8">
      <c r="A6" s="14" t="s">
        <v>146</v>
      </c>
      <c r="B6" s="20" t="s">
        <v>147</v>
      </c>
      <c r="C6" s="21" t="s">
        <v>148</v>
      </c>
      <c r="D6" s="16"/>
      <c r="E6" s="18">
        <f>E7+E12+E17+E22+E28</f>
        <v>122.159307034648</v>
      </c>
      <c r="F6" s="18"/>
      <c r="G6" s="18">
        <f>G7+G12+G17+G22+G28</f>
        <v>1147.46688165592</v>
      </c>
      <c r="H6" s="17"/>
    </row>
    <row r="7" ht="28.1" customHeight="1" spans="1:10">
      <c r="A7" s="16">
        <v>1</v>
      </c>
      <c r="B7" s="22" t="s">
        <v>149</v>
      </c>
      <c r="C7" s="21"/>
      <c r="D7" s="16"/>
      <c r="E7" s="16">
        <f>SUM(E8:E11)</f>
        <v>10.7</v>
      </c>
      <c r="F7" s="18"/>
      <c r="G7" s="18">
        <f>SUM(G8:G11)</f>
        <v>93.15</v>
      </c>
      <c r="H7" s="17"/>
      <c r="J7" s="49" t="s">
        <v>150</v>
      </c>
    </row>
    <row r="8" ht="28.1" customHeight="1" spans="1:8">
      <c r="A8" s="23"/>
      <c r="B8" s="24" t="s">
        <v>151</v>
      </c>
      <c r="C8" s="17"/>
      <c r="D8" s="25" t="s">
        <v>152</v>
      </c>
      <c r="E8" s="26">
        <v>0.2</v>
      </c>
      <c r="F8" s="27">
        <v>4.5</v>
      </c>
      <c r="G8" s="27">
        <f>E8*F8</f>
        <v>0.9</v>
      </c>
      <c r="H8" s="28"/>
    </row>
    <row r="9" ht="28.1" customHeight="1" spans="1:8">
      <c r="A9" s="23"/>
      <c r="B9" s="24" t="s">
        <v>153</v>
      </c>
      <c r="C9" s="17"/>
      <c r="D9" s="25" t="s">
        <v>152</v>
      </c>
      <c r="E9" s="26">
        <v>2.3</v>
      </c>
      <c r="F9" s="27">
        <v>12</v>
      </c>
      <c r="G9" s="27">
        <f>E9*F9</f>
        <v>27.6</v>
      </c>
      <c r="H9" s="28"/>
    </row>
    <row r="10" ht="28.1" customHeight="1" spans="1:8">
      <c r="A10" s="23"/>
      <c r="B10" s="24" t="s">
        <v>154</v>
      </c>
      <c r="C10" s="17"/>
      <c r="D10" s="25" t="s">
        <v>152</v>
      </c>
      <c r="E10" s="26">
        <v>4.5</v>
      </c>
      <c r="F10" s="27">
        <v>4.5</v>
      </c>
      <c r="G10" s="27">
        <f>E10*F10</f>
        <v>20.25</v>
      </c>
      <c r="H10" s="28"/>
    </row>
    <row r="11" ht="28.1" customHeight="1" spans="1:8">
      <c r="A11" s="23"/>
      <c r="B11" s="24" t="s">
        <v>155</v>
      </c>
      <c r="C11" s="17"/>
      <c r="D11" s="25" t="s">
        <v>152</v>
      </c>
      <c r="E11" s="26">
        <v>3.7</v>
      </c>
      <c r="F11" s="27">
        <v>12</v>
      </c>
      <c r="G11" s="27">
        <f>E11*F11</f>
        <v>44.4</v>
      </c>
      <c r="H11" s="28"/>
    </row>
    <row r="12" ht="28.1" customHeight="1" spans="1:10">
      <c r="A12" s="16">
        <v>2</v>
      </c>
      <c r="B12" s="22" t="s">
        <v>156</v>
      </c>
      <c r="C12" s="21"/>
      <c r="D12" s="16"/>
      <c r="E12" s="29">
        <f>SUM(E13:E16)</f>
        <v>24</v>
      </c>
      <c r="F12" s="18"/>
      <c r="G12" s="18">
        <f>SUM(G13:G16)</f>
        <v>226.5</v>
      </c>
      <c r="H12" s="17"/>
      <c r="J12" s="49" t="s">
        <v>150</v>
      </c>
    </row>
    <row r="13" s="1" customFormat="1" ht="28.1" customHeight="1" spans="1:8">
      <c r="A13" s="23"/>
      <c r="B13" s="24" t="s">
        <v>157</v>
      </c>
      <c r="C13" s="17"/>
      <c r="D13" s="25" t="s">
        <v>152</v>
      </c>
      <c r="E13" s="26">
        <v>0.6</v>
      </c>
      <c r="F13" s="27">
        <v>12</v>
      </c>
      <c r="G13" s="27">
        <f t="shared" ref="G13:G16" si="0">E13*F13</f>
        <v>7.2</v>
      </c>
      <c r="H13" s="28"/>
    </row>
    <row r="14" ht="28.1" customHeight="1" spans="1:8">
      <c r="A14" s="23"/>
      <c r="B14" s="24" t="s">
        <v>151</v>
      </c>
      <c r="C14" s="17"/>
      <c r="D14" s="25" t="s">
        <v>152</v>
      </c>
      <c r="E14" s="26">
        <v>8.2</v>
      </c>
      <c r="F14" s="27">
        <v>4.5</v>
      </c>
      <c r="G14" s="27">
        <f t="shared" si="0"/>
        <v>36.9</v>
      </c>
      <c r="H14" s="28"/>
    </row>
    <row r="15" ht="28.1" customHeight="1" spans="1:8">
      <c r="A15" s="23"/>
      <c r="B15" s="24" t="s">
        <v>153</v>
      </c>
      <c r="C15" s="17"/>
      <c r="D15" s="25" t="s">
        <v>152</v>
      </c>
      <c r="E15" s="26">
        <v>14.3</v>
      </c>
      <c r="F15" s="27">
        <v>12</v>
      </c>
      <c r="G15" s="27">
        <f t="shared" si="0"/>
        <v>171.6</v>
      </c>
      <c r="H15" s="28"/>
    </row>
    <row r="16" ht="28.1" customHeight="1" spans="1:8">
      <c r="A16" s="23"/>
      <c r="B16" s="24" t="s">
        <v>158</v>
      </c>
      <c r="C16" s="17"/>
      <c r="D16" s="25" t="s">
        <v>152</v>
      </c>
      <c r="E16" s="26">
        <v>0.9</v>
      </c>
      <c r="F16" s="27">
        <v>12</v>
      </c>
      <c r="G16" s="27">
        <f t="shared" si="0"/>
        <v>10.8</v>
      </c>
      <c r="H16" s="28"/>
    </row>
    <row r="17" ht="28.1" customHeight="1" spans="1:10">
      <c r="A17" s="16">
        <v>3</v>
      </c>
      <c r="B17" s="22" t="s">
        <v>159</v>
      </c>
      <c r="C17" s="21"/>
      <c r="D17" s="16"/>
      <c r="E17" s="30">
        <f>SUM(E18:E21)</f>
        <v>24.3</v>
      </c>
      <c r="F17" s="18"/>
      <c r="G17" s="18">
        <f>SUM(G18:G21)</f>
        <v>283.35</v>
      </c>
      <c r="H17" s="17"/>
      <c r="J17" s="49" t="s">
        <v>150</v>
      </c>
    </row>
    <row r="18" ht="28.1" customHeight="1" spans="1:8">
      <c r="A18" s="23"/>
      <c r="B18" s="24" t="s">
        <v>154</v>
      </c>
      <c r="C18" s="17"/>
      <c r="D18" s="25" t="s">
        <v>152</v>
      </c>
      <c r="E18" s="26">
        <f>1.1</f>
        <v>1.1</v>
      </c>
      <c r="F18" s="27">
        <v>4.5</v>
      </c>
      <c r="G18" s="27">
        <f t="shared" ref="G18:G21" si="1">E18*F18</f>
        <v>4.95</v>
      </c>
      <c r="H18" s="28"/>
    </row>
    <row r="19" ht="28.1" customHeight="1" spans="1:8">
      <c r="A19" s="23"/>
      <c r="B19" s="24" t="s">
        <v>160</v>
      </c>
      <c r="C19" s="17"/>
      <c r="D19" s="25" t="s">
        <v>152</v>
      </c>
      <c r="E19" s="26">
        <f>12.6</f>
        <v>12.6</v>
      </c>
      <c r="F19" s="27">
        <v>12</v>
      </c>
      <c r="G19" s="27">
        <f t="shared" si="1"/>
        <v>151.2</v>
      </c>
      <c r="H19" s="28"/>
    </row>
    <row r="20" ht="28.1" customHeight="1" spans="1:8">
      <c r="A20" s="23"/>
      <c r="B20" s="24" t="s">
        <v>161</v>
      </c>
      <c r="C20" s="17"/>
      <c r="D20" s="25" t="s">
        <v>152</v>
      </c>
      <c r="E20" s="26">
        <f>9.1</f>
        <v>9.1</v>
      </c>
      <c r="F20" s="27">
        <v>12</v>
      </c>
      <c r="G20" s="27">
        <f t="shared" si="1"/>
        <v>109.2</v>
      </c>
      <c r="H20" s="28"/>
    </row>
    <row r="21" ht="28.1" customHeight="1" spans="1:8">
      <c r="A21" s="23"/>
      <c r="B21" s="24" t="s">
        <v>162</v>
      </c>
      <c r="C21" s="17"/>
      <c r="D21" s="25" t="s">
        <v>152</v>
      </c>
      <c r="E21" s="26">
        <f>1.5</f>
        <v>1.5</v>
      </c>
      <c r="F21" s="27">
        <v>12</v>
      </c>
      <c r="G21" s="27">
        <f t="shared" si="1"/>
        <v>18</v>
      </c>
      <c r="H21" s="28"/>
    </row>
    <row r="22" ht="28.1" customHeight="1" spans="1:8">
      <c r="A22" s="16">
        <v>4</v>
      </c>
      <c r="B22" s="22" t="s">
        <v>163</v>
      </c>
      <c r="C22" s="21"/>
      <c r="D22" s="16"/>
      <c r="E22" s="30">
        <f>SUM(E23:E27)</f>
        <v>49.3</v>
      </c>
      <c r="F22" s="18"/>
      <c r="G22" s="16">
        <f>SUM(G23:G27)</f>
        <v>482.1</v>
      </c>
      <c r="H22" s="17"/>
    </row>
    <row r="23" ht="28.1" customHeight="1" spans="1:8">
      <c r="A23" s="23"/>
      <c r="B23" s="24" t="s">
        <v>154</v>
      </c>
      <c r="C23" s="17"/>
      <c r="D23" s="25" t="s">
        <v>152</v>
      </c>
      <c r="E23" s="26">
        <f>14.6</f>
        <v>14.6</v>
      </c>
      <c r="F23" s="27">
        <v>4.5</v>
      </c>
      <c r="G23" s="27">
        <f t="shared" ref="G23:G27" si="2">E23*F23</f>
        <v>65.7</v>
      </c>
      <c r="H23" s="28"/>
    </row>
    <row r="24" ht="28.1" customHeight="1" spans="1:8">
      <c r="A24" s="23"/>
      <c r="B24" s="24" t="s">
        <v>153</v>
      </c>
      <c r="C24" s="17"/>
      <c r="D24" s="25" t="s">
        <v>152</v>
      </c>
      <c r="E24" s="26">
        <f>24.5</f>
        <v>24.5</v>
      </c>
      <c r="F24" s="27">
        <v>12</v>
      </c>
      <c r="G24" s="27">
        <f t="shared" si="2"/>
        <v>294</v>
      </c>
      <c r="H24" s="28"/>
    </row>
    <row r="25" ht="28.1" customHeight="1" spans="1:8">
      <c r="A25" s="23"/>
      <c r="B25" s="24" t="s">
        <v>161</v>
      </c>
      <c r="C25" s="17"/>
      <c r="D25" s="25" t="s">
        <v>152</v>
      </c>
      <c r="E25" s="26">
        <f>2.6</f>
        <v>2.6</v>
      </c>
      <c r="F25" s="27">
        <v>12</v>
      </c>
      <c r="G25" s="27">
        <f t="shared" si="2"/>
        <v>31.2</v>
      </c>
      <c r="H25" s="28"/>
    </row>
    <row r="26" ht="28.1" customHeight="1" spans="1:8">
      <c r="A26" s="23"/>
      <c r="B26" s="24" t="s">
        <v>162</v>
      </c>
      <c r="C26" s="17"/>
      <c r="D26" s="25" t="s">
        <v>152</v>
      </c>
      <c r="E26" s="26">
        <v>5.8</v>
      </c>
      <c r="F26" s="27">
        <v>12</v>
      </c>
      <c r="G26" s="27">
        <f t="shared" si="2"/>
        <v>69.6</v>
      </c>
      <c r="H26" s="28"/>
    </row>
    <row r="27" ht="28.1" customHeight="1" spans="1:8">
      <c r="A27" s="23"/>
      <c r="B27" s="24" t="s">
        <v>158</v>
      </c>
      <c r="C27" s="17"/>
      <c r="D27" s="25" t="s">
        <v>152</v>
      </c>
      <c r="E27" s="26">
        <v>1.8</v>
      </c>
      <c r="F27" s="27">
        <v>12</v>
      </c>
      <c r="G27" s="27">
        <f t="shared" si="2"/>
        <v>21.6</v>
      </c>
      <c r="H27" s="28"/>
    </row>
    <row r="28" ht="28.1" customHeight="1" spans="1:8">
      <c r="A28" s="16">
        <v>5</v>
      </c>
      <c r="B28" s="22" t="s">
        <v>164</v>
      </c>
      <c r="C28" s="21"/>
      <c r="D28" s="16"/>
      <c r="E28" s="31">
        <f>SUM(E29:E29)</f>
        <v>13.8593070346483</v>
      </c>
      <c r="F28" s="18"/>
      <c r="G28" s="18">
        <f>SUM(G29:G29)</f>
        <v>62.3668816559172</v>
      </c>
      <c r="H28" s="17"/>
    </row>
    <row r="29" ht="28.1" customHeight="1" spans="1:8">
      <c r="A29" s="23"/>
      <c r="B29" s="24" t="s">
        <v>151</v>
      </c>
      <c r="C29" s="17"/>
      <c r="D29" s="25" t="s">
        <v>152</v>
      </c>
      <c r="E29" s="32">
        <f>9240/666.7</f>
        <v>13.8593070346483</v>
      </c>
      <c r="F29" s="27">
        <v>4.5</v>
      </c>
      <c r="G29" s="27">
        <f t="shared" ref="G29:G35" si="3">E29*F29</f>
        <v>62.3668816559172</v>
      </c>
      <c r="H29" s="28"/>
    </row>
    <row r="30" s="2" customFormat="1" ht="28.1" customHeight="1" spans="1:10">
      <c r="A30" s="14" t="s">
        <v>165</v>
      </c>
      <c r="B30" s="20" t="s">
        <v>166</v>
      </c>
      <c r="C30" s="21" t="s">
        <v>167</v>
      </c>
      <c r="D30" s="14" t="s">
        <v>152</v>
      </c>
      <c r="E30" s="30">
        <f>+E31+E32+E33</f>
        <v>24.9</v>
      </c>
      <c r="F30" s="18"/>
      <c r="G30" s="18">
        <f>+G31+G32+G33</f>
        <v>41.0205</v>
      </c>
      <c r="H30" s="17"/>
      <c r="J30" s="50" t="e">
        <f>F14+F31+#REF!+F34+F35</f>
        <v>#REF!</v>
      </c>
    </row>
    <row r="31" ht="28.1" customHeight="1" spans="1:8">
      <c r="A31" s="23">
        <v>1</v>
      </c>
      <c r="B31" s="33" t="s">
        <v>157</v>
      </c>
      <c r="C31" s="17"/>
      <c r="D31" s="25" t="s">
        <v>152</v>
      </c>
      <c r="E31" s="34">
        <f>E13</f>
        <v>0.6</v>
      </c>
      <c r="F31" s="27">
        <f>20*0.0667</f>
        <v>1.334</v>
      </c>
      <c r="G31" s="27">
        <f t="shared" si="3"/>
        <v>0.8004</v>
      </c>
      <c r="H31" s="28"/>
    </row>
    <row r="32" ht="28.1" customHeight="1" spans="1:8">
      <c r="A32" s="23">
        <v>2</v>
      </c>
      <c r="B32" s="33" t="s">
        <v>160</v>
      </c>
      <c r="C32" s="28"/>
      <c r="D32" s="25" t="s">
        <v>152</v>
      </c>
      <c r="E32" s="34">
        <f>E19</f>
        <v>12.6</v>
      </c>
      <c r="F32" s="27">
        <f>667*0.002</f>
        <v>1.334</v>
      </c>
      <c r="G32" s="27">
        <f t="shared" ref="G32:G42" si="4">+E32*F32</f>
        <v>16.8084</v>
      </c>
      <c r="H32" s="28"/>
    </row>
    <row r="33" ht="28.1" customHeight="1" spans="1:8">
      <c r="A33" s="23">
        <v>3</v>
      </c>
      <c r="B33" s="33" t="s">
        <v>161</v>
      </c>
      <c r="C33" s="28"/>
      <c r="D33" s="25" t="s">
        <v>152</v>
      </c>
      <c r="E33" s="34">
        <f>E20+E25</f>
        <v>11.7</v>
      </c>
      <c r="F33" s="27">
        <f>667*0.003</f>
        <v>2.001</v>
      </c>
      <c r="G33" s="27">
        <f t="shared" si="4"/>
        <v>23.4117</v>
      </c>
      <c r="H33" s="28"/>
    </row>
    <row r="34" s="2" customFormat="1" ht="28.1" customHeight="1" spans="1:8">
      <c r="A34" s="14" t="s">
        <v>168</v>
      </c>
      <c r="B34" s="20" t="s">
        <v>169</v>
      </c>
      <c r="C34" s="21" t="s">
        <v>170</v>
      </c>
      <c r="D34" s="14" t="s">
        <v>152</v>
      </c>
      <c r="E34" s="31">
        <f>E30</f>
        <v>24.9</v>
      </c>
      <c r="F34" s="18">
        <f>667*64/10000</f>
        <v>4.2688</v>
      </c>
      <c r="G34" s="18">
        <f t="shared" si="3"/>
        <v>106.29312</v>
      </c>
      <c r="H34" s="17"/>
    </row>
    <row r="35" s="2" customFormat="1" ht="28.1" customHeight="1" spans="1:8">
      <c r="A35" s="14" t="s">
        <v>171</v>
      </c>
      <c r="B35" s="20" t="s">
        <v>172</v>
      </c>
      <c r="C35" s="21" t="s">
        <v>173</v>
      </c>
      <c r="D35" s="14" t="s">
        <v>152</v>
      </c>
      <c r="E35" s="31">
        <f>E34</f>
        <v>24.9</v>
      </c>
      <c r="F35" s="18">
        <f>6439*0.6*12/10000</f>
        <v>4.63608</v>
      </c>
      <c r="G35" s="18">
        <f t="shared" si="3"/>
        <v>115.438392</v>
      </c>
      <c r="H35" s="17"/>
    </row>
    <row r="36" s="2" customFormat="1" ht="28.1" customHeight="1" spans="1:8">
      <c r="A36" s="14" t="s">
        <v>174</v>
      </c>
      <c r="B36" s="20" t="s">
        <v>175</v>
      </c>
      <c r="C36" s="17"/>
      <c r="D36" s="14" t="s">
        <v>152</v>
      </c>
      <c r="E36" s="30">
        <f>SUM(E37:E39)</f>
        <v>24.9</v>
      </c>
      <c r="F36" s="18"/>
      <c r="G36" s="18">
        <f>SUM(G37:G41)</f>
        <v>17.845</v>
      </c>
      <c r="H36" s="17"/>
    </row>
    <row r="37" s="2" customFormat="1" ht="28.1" customHeight="1" spans="1:256">
      <c r="A37" s="23">
        <v>1</v>
      </c>
      <c r="B37" s="33" t="s">
        <v>157</v>
      </c>
      <c r="C37" s="28"/>
      <c r="D37" s="25" t="s">
        <v>152</v>
      </c>
      <c r="E37" s="34">
        <f t="shared" ref="E37:E40" si="5">E31</f>
        <v>0.6</v>
      </c>
      <c r="F37" s="27">
        <v>0.55</v>
      </c>
      <c r="G37" s="27">
        <f t="shared" si="4"/>
        <v>0.33</v>
      </c>
      <c r="H37" s="2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>
        <f>SUM(A37:IU37)</f>
        <v>2.48</v>
      </c>
    </row>
    <row r="38" ht="28.1" customHeight="1" spans="1:8">
      <c r="A38" s="23">
        <v>2</v>
      </c>
      <c r="B38" s="33" t="s">
        <v>160</v>
      </c>
      <c r="C38" s="28"/>
      <c r="D38" s="25" t="s">
        <v>152</v>
      </c>
      <c r="E38" s="34">
        <f t="shared" si="5"/>
        <v>12.6</v>
      </c>
      <c r="F38" s="27">
        <v>0.55</v>
      </c>
      <c r="G38" s="27">
        <f t="shared" si="4"/>
        <v>6.93</v>
      </c>
      <c r="H38" s="28"/>
    </row>
    <row r="39" ht="28.1" customHeight="1" spans="1:8">
      <c r="A39" s="23">
        <v>3</v>
      </c>
      <c r="B39" s="33" t="s">
        <v>161</v>
      </c>
      <c r="C39" s="28"/>
      <c r="D39" s="25" t="s">
        <v>152</v>
      </c>
      <c r="E39" s="34">
        <f t="shared" si="5"/>
        <v>11.7</v>
      </c>
      <c r="F39" s="27">
        <v>0.55</v>
      </c>
      <c r="G39" s="27">
        <f t="shared" si="4"/>
        <v>6.435</v>
      </c>
      <c r="H39" s="28"/>
    </row>
    <row r="40" customFormat="1" ht="28.1" customHeight="1" spans="1:32">
      <c r="A40" s="23">
        <v>4</v>
      </c>
      <c r="B40" s="33" t="s">
        <v>176</v>
      </c>
      <c r="C40" s="28"/>
      <c r="D40" s="35" t="s">
        <v>177</v>
      </c>
      <c r="E40" s="34">
        <f>4</f>
        <v>4</v>
      </c>
      <c r="F40" s="27">
        <v>0.35</v>
      </c>
      <c r="G40" s="27">
        <f t="shared" si="4"/>
        <v>1.4</v>
      </c>
      <c r="H40" s="2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customFormat="1" ht="28.1" customHeight="1" spans="1:32">
      <c r="A41" s="23">
        <v>5</v>
      </c>
      <c r="B41" s="33" t="s">
        <v>178</v>
      </c>
      <c r="C41" s="28"/>
      <c r="D41" s="35" t="s">
        <v>177</v>
      </c>
      <c r="E41" s="34">
        <f>55</f>
        <v>55</v>
      </c>
      <c r="F41" s="27">
        <v>0.05</v>
      </c>
      <c r="G41" s="27">
        <f t="shared" si="4"/>
        <v>2.75</v>
      </c>
      <c r="H41" s="2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="2" customFormat="1" ht="28.1" customHeight="1" spans="1:8">
      <c r="A42" s="14" t="s">
        <v>179</v>
      </c>
      <c r="B42" s="20" t="s">
        <v>180</v>
      </c>
      <c r="C42" s="14" t="s">
        <v>181</v>
      </c>
      <c r="D42" s="14" t="s">
        <v>152</v>
      </c>
      <c r="E42" s="16">
        <f>SUM(E43:E45)</f>
        <v>24.9</v>
      </c>
      <c r="F42" s="18"/>
      <c r="G42" s="18">
        <f>SUM(G43:G45)</f>
        <v>24.9</v>
      </c>
      <c r="H42" s="17"/>
    </row>
    <row r="43" ht="28.1" customHeight="1" spans="1:8">
      <c r="A43" s="23">
        <v>1</v>
      </c>
      <c r="B43" s="33" t="s">
        <v>157</v>
      </c>
      <c r="C43" s="28"/>
      <c r="D43" s="25" t="s">
        <v>152</v>
      </c>
      <c r="E43" s="23">
        <f t="shared" ref="E43:E45" si="6">E31</f>
        <v>0.6</v>
      </c>
      <c r="F43" s="27">
        <v>1</v>
      </c>
      <c r="G43" s="27">
        <f>+E43*F43</f>
        <v>0.6</v>
      </c>
      <c r="H43" s="28"/>
    </row>
    <row r="44" ht="28.1" customHeight="1" spans="1:8">
      <c r="A44" s="23">
        <v>2</v>
      </c>
      <c r="B44" s="33" t="s">
        <v>160</v>
      </c>
      <c r="C44" s="28"/>
      <c r="D44" s="25" t="s">
        <v>152</v>
      </c>
      <c r="E44" s="23">
        <f t="shared" si="6"/>
        <v>12.6</v>
      </c>
      <c r="F44" s="27">
        <v>1</v>
      </c>
      <c r="G44" s="27">
        <f>+E44*F44</f>
        <v>12.6</v>
      </c>
      <c r="H44" s="28"/>
    </row>
    <row r="45" ht="28.1" customHeight="1" spans="1:8">
      <c r="A45" s="23">
        <v>3</v>
      </c>
      <c r="B45" s="33" t="s">
        <v>161</v>
      </c>
      <c r="C45" s="28"/>
      <c r="D45" s="25" t="s">
        <v>152</v>
      </c>
      <c r="E45" s="23">
        <f t="shared" si="6"/>
        <v>11.7</v>
      </c>
      <c r="F45" s="27">
        <v>1</v>
      </c>
      <c r="G45" s="27">
        <f t="shared" ref="G45:G51" si="7">+E45*F45</f>
        <v>11.7</v>
      </c>
      <c r="H45" s="28"/>
    </row>
    <row r="46" s="2" customFormat="1" ht="28.1" hidden="1" customHeight="1" spans="1:8">
      <c r="A46" s="21" t="s">
        <v>182</v>
      </c>
      <c r="B46" s="22" t="s">
        <v>183</v>
      </c>
      <c r="C46" s="21" t="s">
        <v>184</v>
      </c>
      <c r="D46" s="14" t="s">
        <v>152</v>
      </c>
      <c r="E46" s="16">
        <v>0</v>
      </c>
      <c r="F46" s="18"/>
      <c r="G46" s="18">
        <v>0</v>
      </c>
      <c r="H46" s="17"/>
    </row>
    <row r="47" ht="28.1" hidden="1" customHeight="1" spans="1:8">
      <c r="A47" s="23">
        <v>1</v>
      </c>
      <c r="B47" s="33" t="s">
        <v>157</v>
      </c>
      <c r="C47" s="28"/>
      <c r="D47" s="25" t="s">
        <v>152</v>
      </c>
      <c r="E47" s="23">
        <f>E31</f>
        <v>0.6</v>
      </c>
      <c r="F47" s="27">
        <f>15000/10000</f>
        <v>1.5</v>
      </c>
      <c r="G47" s="27">
        <f t="shared" si="7"/>
        <v>0.9</v>
      </c>
      <c r="H47" s="28"/>
    </row>
    <row r="48" ht="28.1" hidden="1" customHeight="1" spans="1:8">
      <c r="A48" s="23">
        <v>2</v>
      </c>
      <c r="B48" s="33" t="s">
        <v>161</v>
      </c>
      <c r="C48" s="28"/>
      <c r="D48" s="25" t="s">
        <v>152</v>
      </c>
      <c r="E48" s="23">
        <f>E32</f>
        <v>12.6</v>
      </c>
      <c r="F48" s="27">
        <f>16500/10000</f>
        <v>1.65</v>
      </c>
      <c r="G48" s="27">
        <f t="shared" si="7"/>
        <v>20.79</v>
      </c>
      <c r="H48" s="28"/>
    </row>
    <row r="49" s="3" customFormat="1" ht="28.1" customHeight="1" spans="1:11">
      <c r="A49" s="36" t="s">
        <v>182</v>
      </c>
      <c r="B49" s="22" t="s">
        <v>185</v>
      </c>
      <c r="C49" s="21" t="s">
        <v>186</v>
      </c>
      <c r="D49" s="36" t="s">
        <v>152</v>
      </c>
      <c r="E49" s="37">
        <f>SUM(E50:E51)</f>
        <v>12.3</v>
      </c>
      <c r="F49" s="38"/>
      <c r="G49" s="39">
        <f>SUM(G50:G51)</f>
        <v>236.67</v>
      </c>
      <c r="H49" s="40"/>
      <c r="I49" s="51"/>
      <c r="J49" s="51"/>
      <c r="K49" s="51"/>
    </row>
    <row r="50" s="4" customFormat="1" ht="28.1" customHeight="1" spans="1:11">
      <c r="A50" s="41"/>
      <c r="B50" s="33" t="s">
        <v>187</v>
      </c>
      <c r="C50" s="41"/>
      <c r="D50" s="41" t="s">
        <v>152</v>
      </c>
      <c r="E50" s="34">
        <f>E47</f>
        <v>0.6</v>
      </c>
      <c r="F50" s="27">
        <v>6.4</v>
      </c>
      <c r="G50" s="27">
        <f t="shared" si="7"/>
        <v>3.84</v>
      </c>
      <c r="H50" s="42"/>
      <c r="I50" s="52"/>
      <c r="J50" s="52"/>
      <c r="K50" s="52"/>
    </row>
    <row r="51" s="4" customFormat="1" ht="28.1" customHeight="1" spans="1:11">
      <c r="A51" s="41"/>
      <c r="B51" s="33" t="s">
        <v>161</v>
      </c>
      <c r="C51" s="41"/>
      <c r="D51" s="41" t="s">
        <v>152</v>
      </c>
      <c r="E51" s="34">
        <f>E39</f>
        <v>11.7</v>
      </c>
      <c r="F51" s="27">
        <f>199000/10000</f>
        <v>19.9</v>
      </c>
      <c r="G51" s="27">
        <f t="shared" si="7"/>
        <v>232.83</v>
      </c>
      <c r="H51" s="42"/>
      <c r="I51" s="52"/>
      <c r="J51" s="52"/>
      <c r="K51" s="52"/>
    </row>
    <row r="52" s="2" customFormat="1" ht="28.1" customHeight="1" spans="1:11">
      <c r="A52" s="14" t="s">
        <v>188</v>
      </c>
      <c r="B52" s="20" t="s">
        <v>189</v>
      </c>
      <c r="C52" s="17"/>
      <c r="D52" s="16"/>
      <c r="E52" s="16"/>
      <c r="F52" s="18"/>
      <c r="G52" s="18">
        <f>+G53+G69+G72+G77</f>
        <v>3204.1065</v>
      </c>
      <c r="H52" s="17"/>
      <c r="J52" s="50">
        <f>G52-6343.98</f>
        <v>-3139.8735</v>
      </c>
      <c r="K52" s="2">
        <f>G52/E6</f>
        <v>26.2289184326431</v>
      </c>
    </row>
    <row r="53" s="2" customFormat="1" ht="28.1" customHeight="1" spans="1:8">
      <c r="A53" s="14" t="s">
        <v>146</v>
      </c>
      <c r="B53" s="20" t="s">
        <v>190</v>
      </c>
      <c r="C53" s="21" t="s">
        <v>191</v>
      </c>
      <c r="D53" s="16"/>
      <c r="E53" s="16"/>
      <c r="F53" s="18"/>
      <c r="G53" s="18">
        <f>SUM(G54:G68)</f>
        <v>2699.7045</v>
      </c>
      <c r="H53" s="17"/>
    </row>
    <row r="54" ht="28.1" customHeight="1" spans="1:8">
      <c r="A54" s="23">
        <v>1</v>
      </c>
      <c r="B54" s="24" t="s">
        <v>192</v>
      </c>
      <c r="C54" s="28"/>
      <c r="D54" s="43" t="s">
        <v>193</v>
      </c>
      <c r="E54" s="44">
        <v>0</v>
      </c>
      <c r="F54" s="27">
        <f>(2888+500)/10000</f>
        <v>0.3388</v>
      </c>
      <c r="G54" s="27">
        <f t="shared" ref="G54:G68" si="8">E54*F54</f>
        <v>0</v>
      </c>
      <c r="H54" s="28"/>
    </row>
    <row r="55" ht="28.1" customHeight="1" spans="1:10">
      <c r="A55" s="23">
        <v>2</v>
      </c>
      <c r="B55" s="45" t="s">
        <v>194</v>
      </c>
      <c r="C55" s="28"/>
      <c r="D55" s="43" t="s">
        <v>193</v>
      </c>
      <c r="E55" s="44">
        <f>7075</f>
        <v>7075</v>
      </c>
      <c r="F55" s="27">
        <f>(2600+500)/10000</f>
        <v>0.31</v>
      </c>
      <c r="G55" s="27">
        <f t="shared" si="8"/>
        <v>2193.25</v>
      </c>
      <c r="H55" s="28"/>
      <c r="J55" s="8">
        <f>6.5+24.5+24.5</f>
        <v>55.5</v>
      </c>
    </row>
    <row r="56" ht="28.1" customHeight="1" spans="1:10">
      <c r="A56" s="23">
        <v>3</v>
      </c>
      <c r="B56" s="45" t="s">
        <v>195</v>
      </c>
      <c r="C56" s="28"/>
      <c r="D56" s="43" t="s">
        <v>193</v>
      </c>
      <c r="E56" s="44">
        <f>900</f>
        <v>900</v>
      </c>
      <c r="F56" s="27">
        <f>(2500+300)/10000</f>
        <v>0.28</v>
      </c>
      <c r="G56" s="27">
        <f t="shared" si="8"/>
        <v>252</v>
      </c>
      <c r="H56" s="28"/>
      <c r="J56" s="8">
        <f>J55*667+9.1*667</f>
        <v>43088.2</v>
      </c>
    </row>
    <row r="57" ht="28.1" customHeight="1" spans="1:8">
      <c r="A57" s="23">
        <v>4</v>
      </c>
      <c r="B57" s="24" t="s">
        <v>196</v>
      </c>
      <c r="C57" s="28"/>
      <c r="D57" s="43" t="s">
        <v>193</v>
      </c>
      <c r="E57" s="44">
        <f>1695</f>
        <v>1695</v>
      </c>
      <c r="F57" s="27">
        <f>(400+200)/10000</f>
        <v>0.06</v>
      </c>
      <c r="G57" s="27">
        <f t="shared" si="8"/>
        <v>101.7</v>
      </c>
      <c r="H57" s="28"/>
    </row>
    <row r="58" ht="28.1" customHeight="1" spans="1:8">
      <c r="A58" s="23">
        <v>5</v>
      </c>
      <c r="B58" s="24" t="s">
        <v>197</v>
      </c>
      <c r="C58" s="28"/>
      <c r="D58" s="43" t="s">
        <v>193</v>
      </c>
      <c r="E58" s="44">
        <v>0</v>
      </c>
      <c r="F58" s="27">
        <f>(2000+200)/10000</f>
        <v>0.22</v>
      </c>
      <c r="G58" s="27">
        <f t="shared" si="8"/>
        <v>0</v>
      </c>
      <c r="H58" s="28"/>
    </row>
    <row r="59" ht="28.1" customHeight="1" spans="1:8">
      <c r="A59" s="23">
        <v>6</v>
      </c>
      <c r="B59" s="24" t="s">
        <v>198</v>
      </c>
      <c r="C59" s="28"/>
      <c r="D59" s="43" t="s">
        <v>193</v>
      </c>
      <c r="E59" s="44">
        <f>(676)*2</f>
        <v>1352</v>
      </c>
      <c r="F59" s="46">
        <v>0.011</v>
      </c>
      <c r="G59" s="27">
        <f t="shared" si="8"/>
        <v>14.872</v>
      </c>
      <c r="H59" s="28"/>
    </row>
    <row r="60" ht="28.1" customHeight="1" spans="1:8">
      <c r="A60" s="23">
        <v>7</v>
      </c>
      <c r="B60" s="24" t="s">
        <v>199</v>
      </c>
      <c r="C60" s="28"/>
      <c r="D60" s="47" t="s">
        <v>200</v>
      </c>
      <c r="E60" s="44">
        <v>3</v>
      </c>
      <c r="F60" s="27">
        <v>2</v>
      </c>
      <c r="G60" s="27">
        <f t="shared" si="8"/>
        <v>6</v>
      </c>
      <c r="H60" s="28"/>
    </row>
    <row r="61" ht="28.1" customHeight="1" spans="1:8">
      <c r="A61" s="23">
        <v>8</v>
      </c>
      <c r="B61" s="24" t="s">
        <v>201</v>
      </c>
      <c r="C61" s="28"/>
      <c r="D61" s="47" t="s">
        <v>202</v>
      </c>
      <c r="E61" s="44">
        <f>3</f>
        <v>3</v>
      </c>
      <c r="F61" s="27">
        <v>0.13</v>
      </c>
      <c r="G61" s="27">
        <f t="shared" si="8"/>
        <v>0.39</v>
      </c>
      <c r="H61" s="28"/>
    </row>
    <row r="62" ht="28.1" customHeight="1" spans="1:11">
      <c r="A62" s="23">
        <v>9</v>
      </c>
      <c r="B62" s="24" t="s">
        <v>203</v>
      </c>
      <c r="C62" s="28"/>
      <c r="D62" s="43" t="s">
        <v>47</v>
      </c>
      <c r="E62" s="44">
        <v>150</v>
      </c>
      <c r="F62" s="27">
        <v>0.08</v>
      </c>
      <c r="G62" s="27">
        <f t="shared" si="8"/>
        <v>12</v>
      </c>
      <c r="H62" s="28"/>
      <c r="J62" s="8">
        <v>26510</v>
      </c>
      <c r="K62" s="48">
        <f>J62-E62</f>
        <v>26360</v>
      </c>
    </row>
    <row r="63" ht="28.1" customHeight="1" spans="1:8">
      <c r="A63" s="23">
        <v>10</v>
      </c>
      <c r="B63" s="24" t="s">
        <v>204</v>
      </c>
      <c r="C63" s="28"/>
      <c r="D63" s="47" t="s">
        <v>202</v>
      </c>
      <c r="E63" s="44">
        <v>0</v>
      </c>
      <c r="F63" s="27">
        <v>0.13</v>
      </c>
      <c r="G63" s="27">
        <f t="shared" si="8"/>
        <v>0</v>
      </c>
      <c r="H63" s="28"/>
    </row>
    <row r="64" ht="28.1" customHeight="1" spans="1:8">
      <c r="A64" s="23">
        <v>10</v>
      </c>
      <c r="B64" s="24" t="s">
        <v>205</v>
      </c>
      <c r="C64" s="28"/>
      <c r="D64" s="47" t="s">
        <v>202</v>
      </c>
      <c r="E64" s="44">
        <f>8+28+3</f>
        <v>39</v>
      </c>
      <c r="F64" s="27">
        <v>0.13</v>
      </c>
      <c r="G64" s="27">
        <f t="shared" si="8"/>
        <v>5.07</v>
      </c>
      <c r="H64" s="28"/>
    </row>
    <row r="65" ht="28.1" customHeight="1" spans="1:8">
      <c r="A65" s="23">
        <v>11</v>
      </c>
      <c r="B65" s="53" t="s">
        <v>206</v>
      </c>
      <c r="C65" s="28"/>
      <c r="D65" s="23" t="s">
        <v>47</v>
      </c>
      <c r="E65" s="23">
        <f>200+200+445+245</f>
        <v>1090</v>
      </c>
      <c r="F65" s="27">
        <v>0.03</v>
      </c>
      <c r="G65" s="27">
        <f t="shared" si="8"/>
        <v>32.7</v>
      </c>
      <c r="H65" s="28"/>
    </row>
    <row r="66" s="5" customFormat="1" ht="28.1" customHeight="1" spans="1:8">
      <c r="A66" s="23">
        <v>12</v>
      </c>
      <c r="B66" s="54" t="s">
        <v>207</v>
      </c>
      <c r="C66" s="55"/>
      <c r="D66" s="56" t="s">
        <v>47</v>
      </c>
      <c r="E66" s="57">
        <f>213+113</f>
        <v>326</v>
      </c>
      <c r="F66" s="58">
        <v>0.03</v>
      </c>
      <c r="G66" s="58">
        <f t="shared" si="8"/>
        <v>9.78</v>
      </c>
      <c r="H66" s="59"/>
    </row>
    <row r="67" ht="28.1" customHeight="1" spans="1:8">
      <c r="A67" s="23">
        <v>13</v>
      </c>
      <c r="B67" s="33" t="s">
        <v>208</v>
      </c>
      <c r="C67" s="28"/>
      <c r="D67" s="60" t="s">
        <v>209</v>
      </c>
      <c r="E67" s="23">
        <f>2+5</f>
        <v>7</v>
      </c>
      <c r="F67" s="27">
        <v>0.13</v>
      </c>
      <c r="G67" s="27">
        <f t="shared" si="8"/>
        <v>0.91</v>
      </c>
      <c r="H67" s="28"/>
    </row>
    <row r="68" s="5" customFormat="1" ht="28.1" customHeight="1" spans="1:8">
      <c r="A68" s="23">
        <v>14</v>
      </c>
      <c r="B68" s="54" t="s">
        <v>210</v>
      </c>
      <c r="C68" s="55"/>
      <c r="D68" s="56" t="s">
        <v>193</v>
      </c>
      <c r="E68" s="57">
        <f>3075</f>
        <v>3075</v>
      </c>
      <c r="F68" s="61">
        <f>231/10000</f>
        <v>0.0231</v>
      </c>
      <c r="G68" s="58">
        <f t="shared" si="8"/>
        <v>71.0325</v>
      </c>
      <c r="H68" s="59"/>
    </row>
    <row r="69" s="2" customFormat="1" ht="28.1" customHeight="1" spans="1:8">
      <c r="A69" s="14" t="s">
        <v>165</v>
      </c>
      <c r="B69" s="20" t="s">
        <v>211</v>
      </c>
      <c r="C69" s="14" t="s">
        <v>212</v>
      </c>
      <c r="D69" s="62" t="s">
        <v>213</v>
      </c>
      <c r="E69" s="16">
        <f>E70+E71</f>
        <v>9670</v>
      </c>
      <c r="F69" s="18"/>
      <c r="G69" s="18">
        <f>+G70+G71</f>
        <v>11.265</v>
      </c>
      <c r="H69" s="17"/>
    </row>
    <row r="70" ht="28.1" customHeight="1" spans="1:8">
      <c r="A70" s="23">
        <v>1</v>
      </c>
      <c r="B70" s="53" t="s">
        <v>214</v>
      </c>
      <c r="C70" s="28"/>
      <c r="D70" s="56" t="s">
        <v>215</v>
      </c>
      <c r="E70" s="23">
        <f>E54+E55+E56+E58</f>
        <v>7975</v>
      </c>
      <c r="F70" s="63">
        <f>12/10000</f>
        <v>0.0012</v>
      </c>
      <c r="G70" s="27">
        <f t="shared" ref="G70:G76" si="9">E70*F70</f>
        <v>9.57</v>
      </c>
      <c r="H70" s="28" t="s">
        <v>216</v>
      </c>
    </row>
    <row r="71" ht="28.1" customHeight="1" spans="1:8">
      <c r="A71" s="23">
        <v>2</v>
      </c>
      <c r="B71" s="53" t="s">
        <v>217</v>
      </c>
      <c r="C71" s="28"/>
      <c r="D71" s="56" t="s">
        <v>215</v>
      </c>
      <c r="E71" s="23">
        <f>E57</f>
        <v>1695</v>
      </c>
      <c r="F71" s="63">
        <f>10/10000</f>
        <v>0.001</v>
      </c>
      <c r="G71" s="27">
        <f t="shared" si="9"/>
        <v>1.695</v>
      </c>
      <c r="H71" s="28" t="s">
        <v>218</v>
      </c>
    </row>
    <row r="72" s="2" customFormat="1" ht="28.1" customHeight="1" spans="1:8">
      <c r="A72" s="14" t="s">
        <v>168</v>
      </c>
      <c r="B72" s="20" t="s">
        <v>219</v>
      </c>
      <c r="C72" s="21" t="s">
        <v>212</v>
      </c>
      <c r="D72" s="14" t="s">
        <v>220</v>
      </c>
      <c r="E72" s="16"/>
      <c r="F72" s="18"/>
      <c r="G72" s="18">
        <f>G73+G74+G75+G76</f>
        <v>281.397</v>
      </c>
      <c r="H72" s="17"/>
    </row>
    <row r="73" ht="28.1" customHeight="1" spans="1:10">
      <c r="A73" s="23">
        <v>1</v>
      </c>
      <c r="B73" s="53" t="s">
        <v>214</v>
      </c>
      <c r="C73" s="28"/>
      <c r="D73" s="25" t="s">
        <v>220</v>
      </c>
      <c r="E73" s="23">
        <f>INT((E55/60+E56/60+E57/60))</f>
        <v>161</v>
      </c>
      <c r="F73" s="27">
        <f>500*3*6/10000</f>
        <v>0.9</v>
      </c>
      <c r="G73" s="27">
        <f t="shared" si="9"/>
        <v>144.9</v>
      </c>
      <c r="H73" s="53" t="s">
        <v>221</v>
      </c>
      <c r="J73" s="8">
        <f>E70/60</f>
        <v>132.916666666667</v>
      </c>
    </row>
    <row r="74" ht="42" customHeight="1" spans="1:8">
      <c r="A74" s="23">
        <v>2</v>
      </c>
      <c r="B74" s="53" t="s">
        <v>222</v>
      </c>
      <c r="C74" s="28"/>
      <c r="D74" s="25" t="s">
        <v>220</v>
      </c>
      <c r="E74" s="23">
        <f>E73</f>
        <v>161</v>
      </c>
      <c r="F74" s="27">
        <f>600*2/10000</f>
        <v>0.12</v>
      </c>
      <c r="G74" s="27">
        <f t="shared" si="9"/>
        <v>19.32</v>
      </c>
      <c r="H74" s="53" t="s">
        <v>223</v>
      </c>
    </row>
    <row r="75" ht="39.95" customHeight="1" spans="1:8">
      <c r="A75" s="23">
        <v>3</v>
      </c>
      <c r="B75" s="53" t="s">
        <v>224</v>
      </c>
      <c r="C75" s="28"/>
      <c r="D75" s="56" t="s">
        <v>215</v>
      </c>
      <c r="E75" s="23">
        <f>E71</f>
        <v>1695</v>
      </c>
      <c r="F75" s="27">
        <f>110/10000</f>
        <v>0.011</v>
      </c>
      <c r="G75" s="27">
        <f t="shared" si="9"/>
        <v>18.645</v>
      </c>
      <c r="H75" s="53" t="s">
        <v>225</v>
      </c>
    </row>
    <row r="76" customFormat="1" ht="41" customHeight="1" spans="1:32">
      <c r="A76" s="23">
        <v>4</v>
      </c>
      <c r="B76" s="33" t="s">
        <v>226</v>
      </c>
      <c r="C76" s="28"/>
      <c r="D76" s="56" t="s">
        <v>215</v>
      </c>
      <c r="E76" s="23">
        <f>E74</f>
        <v>161</v>
      </c>
      <c r="F76" s="27">
        <f>(50+300+300+1300+3000+150+220+250*2+300)/10000</f>
        <v>0.612</v>
      </c>
      <c r="G76" s="27">
        <f t="shared" si="9"/>
        <v>98.532</v>
      </c>
      <c r="H76" s="33" t="s">
        <v>227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="6" customFormat="1" ht="28.1" customHeight="1" spans="1:11">
      <c r="A77" s="64" t="s">
        <v>171</v>
      </c>
      <c r="B77" s="65" t="s">
        <v>228</v>
      </c>
      <c r="C77" s="66" t="s">
        <v>212</v>
      </c>
      <c r="D77" s="62"/>
      <c r="E77" s="67"/>
      <c r="F77" s="68"/>
      <c r="G77" s="68">
        <f>+G78+G79+G80+G81</f>
        <v>211.74</v>
      </c>
      <c r="H77" s="69"/>
      <c r="I77" s="71"/>
      <c r="J77" s="71"/>
      <c r="K77" s="71"/>
    </row>
    <row r="78" s="6" customFormat="1" ht="28.1" customHeight="1" spans="1:11">
      <c r="A78" s="56">
        <v>1</v>
      </c>
      <c r="B78" s="54" t="s">
        <v>229</v>
      </c>
      <c r="C78" s="56"/>
      <c r="D78" s="56" t="s">
        <v>215</v>
      </c>
      <c r="E78" s="57">
        <f>+E70</f>
        <v>7975</v>
      </c>
      <c r="F78" s="61">
        <v>0.018</v>
      </c>
      <c r="G78" s="58">
        <f t="shared" ref="G78:G81" si="10">E78*F78</f>
        <v>143.55</v>
      </c>
      <c r="H78" s="70"/>
      <c r="I78" s="71"/>
      <c r="J78" s="71"/>
      <c r="K78" s="71"/>
    </row>
    <row r="79" s="6" customFormat="1" ht="28.1" customHeight="1" spans="1:11">
      <c r="A79" s="56">
        <v>2</v>
      </c>
      <c r="B79" s="54" t="s">
        <v>230</v>
      </c>
      <c r="C79" s="56"/>
      <c r="D79" s="56" t="s">
        <v>215</v>
      </c>
      <c r="E79" s="57">
        <f>+E78</f>
        <v>7975</v>
      </c>
      <c r="F79" s="61">
        <v>0.006</v>
      </c>
      <c r="G79" s="58">
        <f t="shared" si="10"/>
        <v>47.85</v>
      </c>
      <c r="H79" s="70"/>
      <c r="I79" s="71"/>
      <c r="J79" s="71"/>
      <c r="K79" s="71"/>
    </row>
    <row r="80" s="6" customFormat="1" ht="28.1" customHeight="1" spans="1:11">
      <c r="A80" s="56">
        <v>3</v>
      </c>
      <c r="B80" s="54" t="s">
        <v>231</v>
      </c>
      <c r="C80" s="56"/>
      <c r="D80" s="56" t="s">
        <v>215</v>
      </c>
      <c r="E80" s="57">
        <f>E71</f>
        <v>1695</v>
      </c>
      <c r="F80" s="61">
        <v>0.008</v>
      </c>
      <c r="G80" s="58">
        <f t="shared" si="10"/>
        <v>13.56</v>
      </c>
      <c r="H80" s="70"/>
      <c r="I80" s="71"/>
      <c r="J80" s="71"/>
      <c r="K80" s="71"/>
    </row>
    <row r="81" s="6" customFormat="1" ht="28.1" customHeight="1" spans="1:11">
      <c r="A81" s="56">
        <v>4</v>
      </c>
      <c r="B81" s="54" t="s">
        <v>232</v>
      </c>
      <c r="C81" s="56"/>
      <c r="D81" s="56" t="s">
        <v>215</v>
      </c>
      <c r="E81" s="57">
        <f>+E80</f>
        <v>1695</v>
      </c>
      <c r="F81" s="61">
        <v>0.004</v>
      </c>
      <c r="G81" s="58">
        <f t="shared" si="10"/>
        <v>6.78</v>
      </c>
      <c r="H81" s="70"/>
      <c r="I81" s="71"/>
      <c r="J81" s="71"/>
      <c r="K81" s="71"/>
    </row>
    <row r="82" ht="25.5" customHeight="1"/>
    <row r="83" ht="25.5" customHeight="1"/>
    <row r="84" ht="25.5" customHeight="1"/>
  </sheetData>
  <sheetProtection formatCells="0" insertHyperlinks="0" autoFilter="0"/>
  <mergeCells count="3">
    <mergeCell ref="A1:H1"/>
    <mergeCell ref="A2:C2"/>
    <mergeCell ref="A4:B4"/>
  </mergeCells>
  <pageMargins left="0.751388888888889" right="0.751388888888889" top="1" bottom="1" header="0.5" footer="0.5"/>
  <pageSetup paperSize="8" scale="75" orientation="landscape" horizontalDpi="6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work6</Company>
  <Application>WPS Office WWO_wpscloud_20231118231551-11c6ac89ba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总投资估算表</vt:lpstr>
      <vt:lpstr>总估算表</vt:lpstr>
      <vt:lpstr>第二部分</vt:lpstr>
      <vt:lpstr>征地拆迁费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ysz</dc:creator>
  <cp:lastModifiedBy>greatwall</cp:lastModifiedBy>
  <dcterms:created xsi:type="dcterms:W3CDTF">2003-02-22T01:39:00Z</dcterms:created>
  <cp:lastPrinted>2023-10-13T19:17:00Z</cp:lastPrinted>
  <dcterms:modified xsi:type="dcterms:W3CDTF">2026-01-09T09:44:55Z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6B485CB41E424A8FBE2926AB249C7F9D_13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