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739" firstSheet="1" activeTab="1"/>
  </bookViews>
  <sheets>
    <sheet name="总投资估算表" sheetId="23" state="hidden" r:id="rId1"/>
    <sheet name="总估算表" sheetId="10" r:id="rId2"/>
    <sheet name="第二部分" sheetId="29" r:id="rId3"/>
    <sheet name="征地拆迁费" sheetId="30" state="hidden" r:id="rId4"/>
  </sheets>
  <definedNames>
    <definedName name="_xlnm.Print_Area" localSheetId="2">第二部分!$A$1:$E$44</definedName>
    <definedName name="_xlnm.Print_Area" localSheetId="3">征地拆迁费!$A$1:$H$81</definedName>
    <definedName name="_xlnm.Print_Titles" localSheetId="2">第二部分!$1:$3</definedName>
    <definedName name="_xlnm.Print_Titles" localSheetId="1">总估算表!$2:$6</definedName>
    <definedName name="_xlnm.Print_Titles" localSheetId="3">征地拆迁费!$1:$3</definedName>
  </definedNames>
  <calcPr calcId="144525"/>
</workbook>
</file>

<file path=xl/sharedStrings.xml><?xml version="1.0" encoding="utf-8"?>
<sst xmlns="http://schemas.openxmlformats.org/spreadsheetml/2006/main" count="261">
  <si>
    <t>防城港经济技术开发区基础设施建设工程投资估算汇总表</t>
  </si>
  <si>
    <t>序号</t>
  </si>
  <si>
    <t>项目名称</t>
  </si>
  <si>
    <r>
      <rPr>
        <b/>
        <sz val="12"/>
        <rFont val="宋体"/>
        <charset val="134"/>
      </rPr>
      <t>建安费（万元）</t>
    </r>
    <r>
      <rPr>
        <b/>
        <sz val="12"/>
        <rFont val="Times New Roman"/>
        <charset val="134"/>
      </rPr>
      <t xml:space="preserve">
</t>
    </r>
  </si>
  <si>
    <t>建设工程其他费用（万元）</t>
  </si>
  <si>
    <t>预备费（万元）</t>
  </si>
  <si>
    <t>建设期利息（万元）</t>
  </si>
  <si>
    <t>总投资 （万元）</t>
  </si>
  <si>
    <t>防城港经开区大西南B区东风路项目</t>
  </si>
  <si>
    <t>防城港经开区大西南B区新风路项目</t>
  </si>
  <si>
    <t>企沙工业园区配套道路管网工程一1号路</t>
  </si>
  <si>
    <t>榕木江大道提升改造工程</t>
  </si>
  <si>
    <t>沙企大道提升改造工程（有罩面）</t>
  </si>
  <si>
    <t>东湾大道改造提升工程</t>
  </si>
  <si>
    <t>沙潭江大道道路提升改造工程</t>
  </si>
  <si>
    <t>翠竹路提升改造工程</t>
  </si>
  <si>
    <t>云约江大道提升改造工程</t>
  </si>
  <si>
    <t>云约江南路提升改造工程</t>
  </si>
  <si>
    <t>合计</t>
  </si>
  <si>
    <t>附件</t>
  </si>
  <si>
    <r>
      <t>总投资概算表</t>
    </r>
    <r>
      <rPr>
        <b/>
        <sz val="24"/>
        <rFont val="Times New Roman"/>
        <charset val="134"/>
      </rPr>
      <t xml:space="preserve">              </t>
    </r>
  </si>
  <si>
    <t>工程名称：龙胜各族自治县供水管网漏损治理和老化更新项目</t>
  </si>
  <si>
    <t>工程或费用名称</t>
  </si>
  <si>
    <t>概算金额（万元）</t>
  </si>
  <si>
    <t>技术经济指标</t>
  </si>
  <si>
    <t>各项费用占总投资比例%</t>
  </si>
  <si>
    <t>建筑工程费</t>
  </si>
  <si>
    <t>安装工程费</t>
  </si>
  <si>
    <t>设备及工器具购置</t>
  </si>
  <si>
    <t>其它费用</t>
  </si>
  <si>
    <t xml:space="preserve">合   计  </t>
  </si>
  <si>
    <t>单 位</t>
  </si>
  <si>
    <t>数  量</t>
  </si>
  <si>
    <t>指标（元）</t>
  </si>
  <si>
    <t>（一)</t>
  </si>
  <si>
    <t>第一部分  工程费用</t>
  </si>
  <si>
    <t>km</t>
  </si>
  <si>
    <t>一</t>
  </si>
  <si>
    <t>龙胜各族自治县供水管网漏损治理和老化更新项目</t>
  </si>
  <si>
    <t>龙胜各族自治县县城旧供水管网改造工程</t>
  </si>
  <si>
    <t>兴龙北路供水管网工程</t>
  </si>
  <si>
    <t>m</t>
  </si>
  <si>
    <t>如意巷供水管网工程</t>
  </si>
  <si>
    <t>体育路供水管网工程</t>
  </si>
  <si>
    <t>盛园路供水管网工程</t>
  </si>
  <si>
    <t>古龙街供水管网工程</t>
  </si>
  <si>
    <t>东园路供水管网工程</t>
  </si>
  <si>
    <t>兴龙中路供水管网工程</t>
  </si>
  <si>
    <t>桂龙路（龙脊大道_滑石公司）供水管网工程</t>
  </si>
  <si>
    <t>兴龙西路供水管网工程</t>
  </si>
  <si>
    <t>福安巷供水管网工程</t>
  </si>
  <si>
    <t>兴龙南路供水管网工程</t>
  </si>
  <si>
    <t>滨江大道（教厂片区_污水厂）供水管网工程</t>
  </si>
  <si>
    <t>龙胜县县城第二水厂管网工程</t>
  </si>
  <si>
    <t>第二水厂至县城清水输水管</t>
  </si>
  <si>
    <t>家家乐超市前至玉龙桥供水管网工程</t>
  </si>
  <si>
    <t>建设街至民族体育星城小区段供水管网工程</t>
  </si>
  <si>
    <t>西江平电站至第二水厂原水管输水管</t>
  </si>
  <si>
    <t>滨江大道西段供水管网</t>
  </si>
  <si>
    <t>改造更新智慧水务控制系统工程</t>
  </si>
  <si>
    <t>项</t>
  </si>
  <si>
    <t>改造提升智慧水务控制系统工程</t>
  </si>
  <si>
    <t>(二)</t>
  </si>
  <si>
    <t>第二部分  其他费用</t>
  </si>
  <si>
    <t>建设管理费</t>
  </si>
  <si>
    <t>建设用地费</t>
  </si>
  <si>
    <t>建设项目前期工作咨询费</t>
  </si>
  <si>
    <t>勘察设计费</t>
  </si>
  <si>
    <t>环境影响咨询费</t>
  </si>
  <si>
    <t>场地准备费及临时设施费</t>
  </si>
  <si>
    <t>工程保险费</t>
  </si>
  <si>
    <t>检验试验费</t>
  </si>
  <si>
    <t>其他费用</t>
  </si>
  <si>
    <t>(三)</t>
  </si>
  <si>
    <t>预备费</t>
  </si>
  <si>
    <t>(四)</t>
  </si>
  <si>
    <t>建设期利息</t>
  </si>
  <si>
    <t>(五)</t>
  </si>
  <si>
    <t>铺底流动资金</t>
  </si>
  <si>
    <t>(六)</t>
  </si>
  <si>
    <t>建设项目总投资</t>
  </si>
  <si>
    <t>各项费用占总投资的%</t>
  </si>
  <si>
    <t>工程建设其他费用计算表</t>
  </si>
  <si>
    <t>费用名称</t>
  </si>
  <si>
    <t>计算公式</t>
  </si>
  <si>
    <t>金额（万元）</t>
  </si>
  <si>
    <t>备注</t>
  </si>
  <si>
    <t>工程建设其他费用</t>
  </si>
  <si>
    <t xml:space="preserve">项目建设管理费 </t>
  </si>
  <si>
    <t xml:space="preserve">     140+（（总投资）-10000-建设用地费-项目建设管理费）*1%</t>
  </si>
  <si>
    <t>财建[2016]504号</t>
  </si>
  <si>
    <t>施工图设计文件审查费</t>
  </si>
  <si>
    <t>5000*0.19%+3000*0.18%+（工程费用-8000）*0.165%</t>
  </si>
  <si>
    <t>桂建发[2019]1号</t>
  </si>
  <si>
    <t>勘察审查费</t>
  </si>
  <si>
    <t>5200进尺*10元</t>
  </si>
  <si>
    <t>招标代理费</t>
  </si>
  <si>
    <t>2018年《广西建设其他费用定额》</t>
  </si>
  <si>
    <t>1.4.1</t>
  </si>
  <si>
    <t>工程招标代理服务费</t>
  </si>
  <si>
    <t>（0.63+1.764+1.7325+8.82+(工程费用-5000)*1.26‰）*0.8</t>
  </si>
  <si>
    <t>2018年《广西建设其他费用定额》，下浮系数0.8</t>
  </si>
  <si>
    <t>1.4.2</t>
  </si>
  <si>
    <t>设计招标代理服务费</t>
  </si>
  <si>
    <t>（100×0.945%+(设计费-100)×0.504%）*0.8</t>
  </si>
  <si>
    <t>1.4.3</t>
  </si>
  <si>
    <t>监理招标代理服务费</t>
  </si>
  <si>
    <t>（100×0.945%+(监理费-100)×0.5040%）*0.8</t>
  </si>
  <si>
    <t>1.4.4</t>
  </si>
  <si>
    <t>设备招标代理服务费</t>
  </si>
  <si>
    <t>（0.945+2.772+2.52+（设备费-1000）*3.15‰）*0.8</t>
  </si>
  <si>
    <t>造价咨询费</t>
  </si>
  <si>
    <t>桂价协字[2019]15号</t>
  </si>
  <si>
    <t>1.7.1</t>
  </si>
  <si>
    <t>全过程造价咨询费（从项目实施阶段起）</t>
  </si>
  <si>
    <t>（1000*13‰+4000*10‰+(工程费用-5000)*8.5‰）*0.8</t>
  </si>
  <si>
    <t>桂价协字[2019]15号，下浮系数0.8</t>
  </si>
  <si>
    <t>1.7.2</t>
  </si>
  <si>
    <t>招标控制价审核费</t>
  </si>
  <si>
    <t>（1000*3.9‰+4000*3‰+(工程费用-5000)*3.4‰）*0.8*0.8</t>
  </si>
  <si>
    <t>工程监理费</t>
  </si>
  <si>
    <t>（144.80+(工程费用-8000)*30.08/2000）*0.8</t>
  </si>
  <si>
    <t>临时占地费（估列）</t>
  </si>
  <si>
    <t>89.32亩×1.4万元/亩×2年</t>
  </si>
  <si>
    <t>编制项目建议书费</t>
  </si>
  <si>
    <t>（11.2+（总投资-10000）*18.4/40000）*0.9*1.0*0.8</t>
  </si>
  <si>
    <t>参考2018年《广西工程建设其他费用定额》，专业系数0.9，复杂系数1.0，下浮系数0.8</t>
  </si>
  <si>
    <t>编制可行性研究报告费</t>
  </si>
  <si>
    <t>（22.4+（总投资-10000）*37.6/40000）*0.9*1.0*0.8</t>
  </si>
  <si>
    <t>评估项目建议书费</t>
  </si>
  <si>
    <t>无</t>
  </si>
  <si>
    <t>评估可行性研究报告费</t>
  </si>
  <si>
    <t>（8+（总投资-10000）*4/40000）*0.9*1.0*0.8</t>
  </si>
  <si>
    <t>桂建标〔2018〕37号文，，下浮系数0.8（根据可研保留此项）</t>
  </si>
  <si>
    <t>初步设计文件评估咨询</t>
  </si>
  <si>
    <t>节能评估报告书编制</t>
  </si>
  <si>
    <t>工程勘察费</t>
  </si>
  <si>
    <t>第一部分工程费用×1%*0.8</t>
  </si>
  <si>
    <t>工程设计费</t>
  </si>
  <si>
    <t>（249.6+(（工程费用）-8000)*（304.8-249.6）/（10000-8000））*1.0*1.0*0.8</t>
  </si>
  <si>
    <t>工程勘察设计收费标准（2002），专业系数1.0，复杂系数1.0，下浮系数0.8</t>
  </si>
  <si>
    <t>环境影响咨询服务费</t>
  </si>
  <si>
    <t>编制环境影响评估报告表</t>
  </si>
  <si>
    <t>建设项目环境影响评价分类管理名录2021，不计</t>
  </si>
  <si>
    <t>编制环境影响报告表</t>
  </si>
  <si>
    <t>《建设项目环境影响评价分类管理名录》（2021年版），环境保护令部第44号、桂建标〔2018〕37号文</t>
  </si>
  <si>
    <t>工程费用×1.25%</t>
  </si>
  <si>
    <t>工程费用×0.5%</t>
  </si>
  <si>
    <t>见证取样及主体结构检测费</t>
  </si>
  <si>
    <t>工程费用×0.8%</t>
  </si>
  <si>
    <t>专项检测费</t>
  </si>
  <si>
    <t>根据工程实际情况及市场情况计算</t>
  </si>
  <si>
    <t>管线物探费</t>
  </si>
  <si>
    <t>地下管线中等，8100元/公里。</t>
  </si>
  <si>
    <t>水土保持补偿费</t>
  </si>
  <si>
    <t>1.0元/m3，250000*1.0元/m3</t>
  </si>
  <si>
    <t>桂价费[2017]37号</t>
  </si>
  <si>
    <t>地质灾害安全性评价费</t>
  </si>
  <si>
    <t>20万元*0.8调整系数K1</t>
  </si>
  <si>
    <t>按发改办价格[2006]745号文及桂财资环〔2020〕号附件7</t>
  </si>
  <si>
    <t>水土保持方案编制费</t>
  </si>
  <si>
    <t>（土建费用-5000）*（52-30）/（10000-5000）+30</t>
  </si>
  <si>
    <t>《开发建设项目水土保持设施验收管理办法》（水利部第16号令）、保监【2005】22号文件</t>
  </si>
  <si>
    <t>防洪评价报告费及评审</t>
  </si>
  <si>
    <t>暂列</t>
  </si>
  <si>
    <t>《关于河道管理范围内建设项目防洪影响咨询服务费计列的指导意见》</t>
  </si>
  <si>
    <r>
      <rPr>
        <b/>
        <sz val="18"/>
        <color rgb="FF000000"/>
        <rFont val="Times New Roman"/>
        <charset val="134"/>
      </rPr>
      <t xml:space="preserve"> </t>
    </r>
    <r>
      <rPr>
        <b/>
        <sz val="18"/>
        <color rgb="FF000000"/>
        <rFont val="宋体"/>
        <charset val="134"/>
      </rPr>
      <t>征地拆迁费用计算表</t>
    </r>
  </si>
  <si>
    <t>计算依据及说明</t>
  </si>
  <si>
    <t>单位</t>
  </si>
  <si>
    <t>数量</t>
  </si>
  <si>
    <r>
      <rPr>
        <b/>
        <sz val="11"/>
        <color indexed="8"/>
        <rFont val="宋体"/>
        <charset val="134"/>
      </rPr>
      <t>征收标准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万元</t>
    </r>
    <r>
      <rPr>
        <b/>
        <sz val="11"/>
        <color indexed="8"/>
        <rFont val="Times New Roman"/>
        <charset val="134"/>
      </rPr>
      <t>)</t>
    </r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</si>
  <si>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万元</t>
    </r>
    <r>
      <rPr>
        <b/>
        <sz val="11"/>
        <color indexed="8"/>
        <rFont val="Times New Roman"/>
        <charset val="134"/>
      </rPr>
      <t>)</t>
    </r>
  </si>
  <si>
    <t>征用土地费用及房屋拆迁费用</t>
  </si>
  <si>
    <t>征用土地费用</t>
  </si>
  <si>
    <t>（一）</t>
  </si>
  <si>
    <t>土地补偿、安置补助费用</t>
  </si>
  <si>
    <t>南府发〔2023〕2号 第一片区</t>
  </si>
  <si>
    <t>乐安街（连庄路-北湖北路）</t>
  </si>
  <si>
    <t>地一片区</t>
  </si>
  <si>
    <t>草地</t>
  </si>
  <si>
    <t>亩</t>
  </si>
  <si>
    <t>建筑用地</t>
  </si>
  <si>
    <t>荒地</t>
  </si>
  <si>
    <t>建设用地（旧路）</t>
  </si>
  <si>
    <t>玉蕾路（东风路—花蕾路）</t>
  </si>
  <si>
    <t>菜地</t>
  </si>
  <si>
    <t>建设用地</t>
  </si>
  <si>
    <t>新沙东一里</t>
  </si>
  <si>
    <t>林地</t>
  </si>
  <si>
    <t>水田</t>
  </si>
  <si>
    <t>宅基地</t>
  </si>
  <si>
    <t>玉德路（新平路-良玉大道）</t>
  </si>
  <si>
    <t>龙岗片区11号路（龙祥路--步云路）</t>
  </si>
  <si>
    <t>（二）</t>
  </si>
  <si>
    <t>耕地开垦费</t>
  </si>
  <si>
    <r>
      <rPr>
        <b/>
        <sz val="11"/>
        <color rgb="FF000000"/>
        <rFont val="宋体"/>
        <charset val="134"/>
      </rPr>
      <t>桂财税</t>
    </r>
    <r>
      <rPr>
        <b/>
        <sz val="11"/>
        <color rgb="FF000000"/>
        <rFont val="Times New Roman"/>
        <charset val="134"/>
      </rPr>
      <t>[2019]35</t>
    </r>
    <r>
      <rPr>
        <b/>
        <sz val="11"/>
        <color rgb="FF000000"/>
        <rFont val="宋体"/>
        <charset val="134"/>
      </rPr>
      <t>号</t>
    </r>
  </si>
  <si>
    <t>（三）</t>
  </si>
  <si>
    <t>新增建设用地补偿费</t>
  </si>
  <si>
    <r>
      <rPr>
        <b/>
        <sz val="11"/>
        <color rgb="FF000000"/>
        <rFont val="宋体"/>
        <charset val="134"/>
      </rPr>
      <t>财综</t>
    </r>
    <r>
      <rPr>
        <b/>
        <sz val="11"/>
        <color rgb="FF000000"/>
        <rFont val="Times New Roman"/>
        <charset val="134"/>
      </rPr>
      <t>[2009]24</t>
    </r>
    <r>
      <rPr>
        <b/>
        <sz val="11"/>
        <color rgb="FF000000"/>
        <rFont val="宋体"/>
        <charset val="134"/>
      </rPr>
      <t>号</t>
    </r>
  </si>
  <si>
    <t>（四）</t>
  </si>
  <si>
    <t>被征地农民养老保险费</t>
  </si>
  <si>
    <r>
      <rPr>
        <b/>
        <sz val="11"/>
        <color rgb="FF000000"/>
        <rFont val="宋体"/>
        <charset val="134"/>
      </rPr>
      <t>桂人社发</t>
    </r>
    <r>
      <rPr>
        <b/>
        <sz val="11"/>
        <color rgb="FF000000"/>
        <rFont val="Times New Roman"/>
        <charset val="134"/>
      </rPr>
      <t>[2017]23</t>
    </r>
    <r>
      <rPr>
        <b/>
        <sz val="11"/>
        <color rgb="FF000000"/>
        <rFont val="宋体"/>
        <charset val="134"/>
      </rPr>
      <t>号、桂人社发[2023]61号文</t>
    </r>
  </si>
  <si>
    <t>（五）</t>
  </si>
  <si>
    <t>农作物青苗补偿及林木补偿费</t>
  </si>
  <si>
    <t>榕树</t>
  </si>
  <si>
    <t>棵</t>
  </si>
  <si>
    <t xml:space="preserve">杂树 </t>
  </si>
  <si>
    <t>（六）</t>
  </si>
  <si>
    <t>耕地占用税适用税</t>
  </si>
  <si>
    <r>
      <rPr>
        <b/>
        <sz val="11"/>
        <color indexed="8"/>
        <rFont val="宋体"/>
        <charset val="134"/>
      </rPr>
      <t>广西政府令</t>
    </r>
    <r>
      <rPr>
        <b/>
        <sz val="11"/>
        <color indexed="8"/>
        <rFont val="Times New Roman"/>
        <charset val="134"/>
      </rPr>
      <t>[2019]132</t>
    </r>
    <r>
      <rPr>
        <b/>
        <sz val="11"/>
        <color indexed="8"/>
        <rFont val="宋体"/>
        <charset val="134"/>
      </rPr>
      <t>号</t>
    </r>
  </si>
  <si>
    <t>（七）</t>
  </si>
  <si>
    <t>耕地占补平衡费</t>
  </si>
  <si>
    <t>桂自然资发〔2021〕347号、〔2020〕41号文</t>
  </si>
  <si>
    <t>粮食产能费用</t>
  </si>
  <si>
    <t>桂自然资发〔2020〕41号</t>
  </si>
  <si>
    <t>旱地</t>
  </si>
  <si>
    <t>二</t>
  </si>
  <si>
    <t>房屋拆迁补偿费</t>
  </si>
  <si>
    <t>拆迁安置费</t>
  </si>
  <si>
    <r>
      <rPr>
        <b/>
        <sz val="11"/>
        <color rgb="FF000000"/>
        <rFont val="宋体"/>
        <charset val="134"/>
      </rPr>
      <t>南府规〔2023〕12号</t>
    </r>
    <r>
      <rPr>
        <b/>
        <sz val="11"/>
        <color rgb="FF000000"/>
        <rFont val="Times New Roman"/>
        <charset val="134"/>
      </rPr>
      <t xml:space="preserve"> </t>
    </r>
  </si>
  <si>
    <t>钢筋混凝土结构</t>
  </si>
  <si>
    <t>m²</t>
  </si>
  <si>
    <t>砖砼房</t>
  </si>
  <si>
    <t>砖瓦房</t>
  </si>
  <si>
    <t>棚房</t>
  </si>
  <si>
    <t>简易房</t>
  </si>
  <si>
    <t>围墙</t>
  </si>
  <si>
    <t>亭子</t>
  </si>
  <si>
    <t>座</t>
  </si>
  <si>
    <t>电力杆</t>
  </si>
  <si>
    <t>根</t>
  </si>
  <si>
    <t>高压线</t>
  </si>
  <si>
    <t>高压电杆</t>
  </si>
  <si>
    <t>低压电杆</t>
  </si>
  <si>
    <t>低压电线</t>
  </si>
  <si>
    <t>通讯线</t>
  </si>
  <si>
    <t>通讯杆</t>
  </si>
  <si>
    <t>杆</t>
  </si>
  <si>
    <t>球场</t>
  </si>
  <si>
    <t>搬迁补助费</t>
  </si>
  <si>
    <t xml:space="preserve">南府规〔2023〕12号 </t>
  </si>
  <si>
    <r>
      <rPr>
        <b/>
        <sz val="11"/>
        <rFont val="Times New Roman"/>
        <charset val="134"/>
      </rPr>
      <t>m</t>
    </r>
    <r>
      <rPr>
        <b/>
        <vertAlign val="superscript"/>
        <sz val="11"/>
        <color indexed="8"/>
        <rFont val="Times New Roman"/>
        <charset val="134"/>
      </rPr>
      <t>2</t>
    </r>
  </si>
  <si>
    <t>住宅房屋</t>
  </si>
  <si>
    <r>
      <rPr>
        <sz val="11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</si>
  <si>
    <r>
      <rPr>
        <sz val="11"/>
        <color theme="1"/>
        <rFont val="Times New Roman"/>
        <charset val="134"/>
      </rPr>
      <t>12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平方</t>
    </r>
  </si>
  <si>
    <t>非住宅房屋</t>
  </si>
  <si>
    <r>
      <rPr>
        <sz val="11"/>
        <color theme="1"/>
        <rFont val="Times New Roman"/>
        <charset val="134"/>
      </rPr>
      <t>10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平方</t>
    </r>
  </si>
  <si>
    <t>临时过渡补助费</t>
  </si>
  <si>
    <t>户</t>
  </si>
  <si>
    <r>
      <rPr>
        <sz val="11"/>
        <color indexed="8"/>
        <rFont val="宋体"/>
        <charset val="134"/>
      </rPr>
      <t>暂按每户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人，按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个月计</t>
    </r>
  </si>
  <si>
    <t>拆迁误工费</t>
  </si>
  <si>
    <r>
      <rPr>
        <sz val="11"/>
        <color indexed="8"/>
        <rFont val="宋体"/>
        <charset val="134"/>
      </rPr>
      <t>暂按每户</t>
    </r>
    <r>
      <rPr>
        <sz val="11"/>
        <color indexed="8"/>
        <rFont val="Times New Roman"/>
        <charset val="134"/>
      </rPr>
      <t>60</t>
    </r>
    <r>
      <rPr>
        <sz val="11"/>
        <color indexed="8"/>
        <rFont val="宋体"/>
        <charset val="134"/>
      </rPr>
      <t>平方计，每户</t>
    </r>
    <r>
      <rPr>
        <sz val="11"/>
        <color indexed="8"/>
        <rFont val="Times New Roman"/>
        <charset val="134"/>
      </rPr>
      <t>600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次，按两次计算</t>
    </r>
  </si>
  <si>
    <t>非住房停产、停业补助费</t>
  </si>
  <si>
    <r>
      <rPr>
        <sz val="11"/>
        <color indexed="8"/>
        <rFont val="宋体"/>
        <charset val="134"/>
      </rPr>
      <t>暂按一级地每月每平米</t>
    </r>
    <r>
      <rPr>
        <sz val="11"/>
        <color indexed="8"/>
        <rFont val="Times New Roman"/>
        <charset val="134"/>
      </rPr>
      <t>110</t>
    </r>
    <r>
      <rPr>
        <sz val="11"/>
        <color indexed="8"/>
        <rFont val="宋体"/>
        <charset val="134"/>
      </rPr>
      <t>元</t>
    </r>
  </si>
  <si>
    <t>其他补助费</t>
  </si>
  <si>
    <t>网络、电视、水表电表、管道燃气、热水器、抽油烟机、空调等</t>
  </si>
  <si>
    <t>材料费及助拆费</t>
  </si>
  <si>
    <t>材料费（住宅）</t>
  </si>
  <si>
    <t>助拆费（住宅）</t>
  </si>
  <si>
    <t>材料费（非住宅）</t>
  </si>
  <si>
    <t>助拆费（非住宅）</t>
  </si>
</sst>
</file>

<file path=xl/styles.xml><?xml version="1.0" encoding="utf-8"?>
<styleSheet xmlns="http://schemas.openxmlformats.org/spreadsheetml/2006/main">
  <numFmts count="14">
    <numFmt numFmtId="176" formatCode="0.0"/>
    <numFmt numFmtId="43" formatCode="_ * #,##0.00_ ;_ * \-#,##0.00_ ;_ * &quot;-&quot;??_ ;_ @_ "/>
    <numFmt numFmtId="177" formatCode="0.000_);[Red]\(0.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.00_);\(0.00\)"/>
    <numFmt numFmtId="41" formatCode="_ * #,##0_ ;_ * \-#,##0_ ;_ * &quot;-&quot;_ ;_ @_ "/>
    <numFmt numFmtId="179" formatCode="0.0_ "/>
    <numFmt numFmtId="180" formatCode="0.0_);[Red]\(0.0\)"/>
    <numFmt numFmtId="181" formatCode="0.00_ "/>
    <numFmt numFmtId="182" formatCode="0.00_);[Red]\(0.00\)"/>
    <numFmt numFmtId="183" formatCode="0.000_ "/>
    <numFmt numFmtId="184" formatCode="0_);[Red]\(0\)"/>
    <numFmt numFmtId="185" formatCode="0.0000_ "/>
  </numFmts>
  <fonts count="62">
    <font>
      <sz val="12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name val="宋体"/>
      <charset val="134"/>
    </font>
    <font>
      <sz val="11"/>
      <color rgb="FFFF0000"/>
      <name val="Times New Roman"/>
      <charset val="134"/>
    </font>
    <font>
      <b/>
      <sz val="18"/>
      <color rgb="FF000000"/>
      <name val="Times New Roman"/>
      <charset val="134"/>
    </font>
    <font>
      <b/>
      <sz val="18"/>
      <color theme="1"/>
      <name val="Times New Roman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8"/>
      <name val="Times New Roman"/>
      <charset val="134"/>
    </font>
    <font>
      <sz val="16"/>
      <name val="Times New Roman"/>
      <charset val="134"/>
    </font>
    <font>
      <sz val="18"/>
      <name val="Times New Roman"/>
      <charset val="134"/>
    </font>
    <font>
      <sz val="16"/>
      <name val="宋体"/>
      <charset val="134"/>
    </font>
    <font>
      <b/>
      <sz val="16"/>
      <name val="Times New Roman"/>
      <charset val="134"/>
    </font>
    <font>
      <sz val="18"/>
      <name val="Times New Roman"/>
      <charset val="0"/>
    </font>
    <font>
      <sz val="16"/>
      <name val="宋体"/>
      <charset val="0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color theme="1"/>
      <name val="宋体"/>
      <charset val="134"/>
      <scheme val="minor"/>
    </font>
    <font>
      <b/>
      <sz val="24"/>
      <name val="Times New Roman"/>
      <charset val="134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8"/>
      <name val="黑体"/>
      <charset val="134"/>
    </font>
    <font>
      <sz val="20"/>
      <name val="黑体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b/>
      <sz val="18"/>
      <color theme="3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rgb="FF000000"/>
      <name val="宋体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b/>
      <vertAlign val="superscript"/>
      <sz val="11"/>
      <color indexed="8"/>
      <name val="Times New Roman"/>
      <charset val="134"/>
    </font>
    <font>
      <vertAlign val="superscript"/>
      <sz val="11"/>
      <color indexed="8"/>
      <name val="Times New Roman"/>
      <charset val="134"/>
    </font>
    <font>
      <sz val="11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7">
    <xf numFmtId="0" fontId="0" fillId="0" borderId="0"/>
    <xf numFmtId="42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0" fillId="0" borderId="0"/>
    <xf numFmtId="0" fontId="40" fillId="15" borderId="0" applyNumberFormat="0" applyBorder="0" applyAlignment="0" applyProtection="0">
      <alignment vertical="center"/>
    </xf>
    <xf numFmtId="0" fontId="43" fillId="10" borderId="20" applyNumberFormat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3" borderId="17" applyNumberFormat="0" applyFont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Alignment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49" fillId="0" borderId="23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5" fillId="30" borderId="25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53" fillId="0" borderId="24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44" fillId="28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/>
    <xf numFmtId="0" fontId="44" fillId="29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8" fillId="4" borderId="18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0" fillId="0" borderId="0"/>
    <xf numFmtId="0" fontId="44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 applyAlignment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4" borderId="18" applyNumberFormat="0" applyAlignment="0" applyProtection="0">
      <alignment vertical="center"/>
    </xf>
    <xf numFmtId="0" fontId="0" fillId="0" borderId="0"/>
    <xf numFmtId="0" fontId="0" fillId="0" borderId="0"/>
    <xf numFmtId="0" fontId="18" fillId="0" borderId="0" applyAlignment="0"/>
  </cellStyleXfs>
  <cellXfs count="204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50" applyFont="1" applyFill="1" applyBorder="1" applyAlignment="1">
      <alignment vertical="center"/>
    </xf>
    <xf numFmtId="0" fontId="0" fillId="0" borderId="0" xfId="5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86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/>
    </xf>
    <xf numFmtId="182" fontId="14" fillId="0" borderId="1" xfId="50" applyNumberFormat="1" applyFont="1" applyFill="1" applyBorder="1" applyAlignment="1">
      <alignment horizontal="center" vertical="center"/>
    </xf>
    <xf numFmtId="183" fontId="14" fillId="0" borderId="1" xfId="50" applyNumberFormat="1" applyFont="1" applyFill="1" applyBorder="1" applyAlignment="1">
      <alignment horizontal="center" vertical="center"/>
    </xf>
    <xf numFmtId="181" fontId="14" fillId="0" borderId="1" xfId="50" applyNumberFormat="1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83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14" fillId="0" borderId="0" xfId="50" applyFont="1" applyFill="1" applyBorder="1" applyAlignment="1">
      <alignment vertical="center"/>
    </xf>
    <xf numFmtId="0" fontId="10" fillId="0" borderId="0" xfId="5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86" applyFont="1" applyFill="1" applyBorder="1" applyAlignment="1">
      <alignment horizontal="left" vertical="center"/>
    </xf>
    <xf numFmtId="181" fontId="12" fillId="0" borderId="1" xfId="0" applyNumberFormat="1" applyFont="1" applyFill="1" applyBorder="1" applyAlignment="1">
      <alignment horizontal="right" vertical="center"/>
    </xf>
    <xf numFmtId="0" fontId="12" fillId="0" borderId="1" xfId="86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81" fontId="12" fillId="0" borderId="1" xfId="8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3" fontId="12" fillId="0" borderId="1" xfId="86" applyNumberFormat="1" applyFont="1" applyFill="1" applyBorder="1" applyAlignment="1">
      <alignment horizontal="center" vertical="center"/>
    </xf>
    <xf numFmtId="0" fontId="13" fillId="0" borderId="1" xfId="86" applyFont="1" applyFill="1" applyBorder="1" applyAlignment="1">
      <alignment horizontal="center" vertical="center"/>
    </xf>
    <xf numFmtId="185" fontId="1" fillId="0" borderId="1" xfId="0" applyNumberFormat="1" applyFont="1" applyFill="1" applyBorder="1" applyAlignment="1">
      <alignment horizontal="center" vertical="center" wrapText="1"/>
    </xf>
    <xf numFmtId="0" fontId="14" fillId="0" borderId="1" xfId="86" applyFont="1" applyFill="1" applyBorder="1" applyAlignment="1">
      <alignment horizontal="center" vertical="center"/>
    </xf>
    <xf numFmtId="0" fontId="14" fillId="0" borderId="1" xfId="86" applyFont="1" applyFill="1" applyBorder="1" applyAlignment="1">
      <alignment horizontal="left" vertical="center"/>
    </xf>
    <xf numFmtId="0" fontId="14" fillId="0" borderId="1" xfId="86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81" fontId="13" fillId="0" borderId="1" xfId="86" applyNumberFormat="1" applyFont="1" applyFill="1" applyBorder="1" applyAlignment="1">
      <alignment horizontal="center" vertical="center"/>
    </xf>
    <xf numFmtId="0" fontId="13" fillId="0" borderId="1" xfId="86" applyFont="1" applyFill="1" applyBorder="1" applyAlignment="1">
      <alignment vertical="center" wrapText="1"/>
    </xf>
    <xf numFmtId="0" fontId="12" fillId="0" borderId="1" xfId="86" applyFont="1" applyFill="1" applyBorder="1" applyAlignment="1">
      <alignment vertical="center" wrapText="1"/>
    </xf>
    <xf numFmtId="0" fontId="10" fillId="0" borderId="0" xfId="86" applyFont="1" applyFill="1" applyAlignment="1">
      <alignment vertical="center"/>
    </xf>
    <xf numFmtId="0" fontId="16" fillId="0" borderId="0" xfId="61" applyFont="1" applyAlignment="1">
      <alignment horizontal="center" vertical="center"/>
    </xf>
    <xf numFmtId="0" fontId="17" fillId="0" borderId="0" xfId="61" applyFont="1" applyAlignment="1">
      <alignment horizontal="center" vertical="center"/>
    </xf>
    <xf numFmtId="0" fontId="16" fillId="0" borderId="0" xfId="61" applyFont="1"/>
    <xf numFmtId="0" fontId="16" fillId="0" borderId="0" xfId="0" applyFont="1"/>
    <xf numFmtId="0" fontId="16" fillId="0" borderId="0" xfId="64" applyFont="1" applyFill="1" applyBorder="1" applyAlignment="1"/>
    <xf numFmtId="0" fontId="18" fillId="0" borderId="0" xfId="61" applyFont="1" applyAlignment="1">
      <alignment horizontal="center" vertical="center"/>
    </xf>
    <xf numFmtId="0" fontId="18" fillId="0" borderId="0" xfId="61" applyFont="1" applyAlignment="1">
      <alignment horizontal="left" vertical="center"/>
    </xf>
    <xf numFmtId="181" fontId="18" fillId="0" borderId="0" xfId="61" applyNumberFormat="1" applyFont="1" applyAlignment="1">
      <alignment horizontal="center" vertical="center"/>
    </xf>
    <xf numFmtId="182" fontId="18" fillId="0" borderId="0" xfId="61" applyNumberFormat="1" applyFont="1" applyAlignment="1">
      <alignment horizontal="center" vertical="center"/>
    </xf>
    <xf numFmtId="0" fontId="19" fillId="0" borderId="0" xfId="61" applyFont="1" applyAlignment="1">
      <alignment horizontal="center" vertical="center"/>
    </xf>
    <xf numFmtId="0" fontId="16" fillId="0" borderId="0" xfId="61" applyFont="1" applyBorder="1" applyAlignment="1">
      <alignment vertical="center"/>
    </xf>
    <xf numFmtId="0" fontId="16" fillId="0" borderId="0" xfId="61" applyFont="1" applyBorder="1" applyAlignment="1">
      <alignment horizontal="left" vertical="center"/>
    </xf>
    <xf numFmtId="0" fontId="16" fillId="0" borderId="0" xfId="61" applyFont="1" applyBorder="1" applyAlignment="1">
      <alignment horizontal="center" vertical="center"/>
    </xf>
    <xf numFmtId="181" fontId="16" fillId="0" borderId="0" xfId="61" applyNumberFormat="1" applyFont="1" applyAlignment="1">
      <alignment horizontal="center" vertical="center"/>
    </xf>
    <xf numFmtId="182" fontId="16" fillId="0" borderId="0" xfId="61" applyNumberFormat="1" applyFont="1" applyAlignment="1">
      <alignment horizontal="center" vertical="center"/>
    </xf>
    <xf numFmtId="0" fontId="17" fillId="0" borderId="2" xfId="61" applyFont="1" applyBorder="1" applyAlignment="1">
      <alignment horizontal="center" vertical="center"/>
    </xf>
    <xf numFmtId="0" fontId="17" fillId="0" borderId="3" xfId="61" applyFont="1" applyBorder="1" applyAlignment="1">
      <alignment horizontal="center" vertical="center"/>
    </xf>
    <xf numFmtId="0" fontId="17" fillId="0" borderId="4" xfId="61" applyFont="1" applyBorder="1" applyAlignment="1">
      <alignment horizontal="center" vertical="center"/>
    </xf>
    <xf numFmtId="181" fontId="17" fillId="0" borderId="0" xfId="61" applyNumberFormat="1" applyFont="1" applyAlignment="1">
      <alignment horizontal="center" vertical="center"/>
    </xf>
    <xf numFmtId="182" fontId="17" fillId="0" borderId="0" xfId="61" applyNumberFormat="1" applyFont="1" applyAlignment="1">
      <alignment horizontal="center" vertical="center"/>
    </xf>
    <xf numFmtId="0" fontId="17" fillId="0" borderId="5" xfId="61" applyFont="1" applyBorder="1" applyAlignment="1">
      <alignment horizontal="center" vertical="center"/>
    </xf>
    <xf numFmtId="0" fontId="17" fillId="0" borderId="1" xfId="61" applyFont="1" applyBorder="1" applyAlignment="1">
      <alignment horizontal="left" vertical="center"/>
    </xf>
    <xf numFmtId="0" fontId="20" fillId="0" borderId="1" xfId="61" applyFont="1" applyBorder="1" applyAlignment="1">
      <alignment horizontal="left" vertical="center" wrapText="1"/>
    </xf>
    <xf numFmtId="181" fontId="20" fillId="0" borderId="1" xfId="61" applyNumberFormat="1" applyFont="1" applyBorder="1" applyAlignment="1">
      <alignment horizontal="center" vertical="center"/>
    </xf>
    <xf numFmtId="0" fontId="21" fillId="0" borderId="6" xfId="61" applyFont="1" applyBorder="1" applyAlignment="1">
      <alignment horizontal="center"/>
    </xf>
    <xf numFmtId="181" fontId="16" fillId="0" borderId="0" xfId="61" applyNumberFormat="1" applyFont="1"/>
    <xf numFmtId="182" fontId="16" fillId="0" borderId="0" xfId="61" applyNumberFormat="1" applyFont="1"/>
    <xf numFmtId="0" fontId="20" fillId="0" borderId="5" xfId="61" applyFont="1" applyBorder="1" applyAlignment="1">
      <alignment horizontal="center" vertical="center"/>
    </xf>
    <xf numFmtId="0" fontId="22" fillId="0" borderId="5" xfId="6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81" fontId="22" fillId="0" borderId="1" xfId="61" applyNumberFormat="1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81" fontId="22" fillId="0" borderId="1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181" fontId="20" fillId="0" borderId="1" xfId="0" applyNumberFormat="1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6" fillId="0" borderId="1" xfId="61" applyFont="1" applyBorder="1" applyAlignment="1">
      <alignment horizontal="center" vertical="center"/>
    </xf>
    <xf numFmtId="0" fontId="21" fillId="0" borderId="6" xfId="61" applyFont="1" applyBorder="1" applyAlignment="1">
      <alignment horizontal="center" wrapText="1"/>
    </xf>
    <xf numFmtId="0" fontId="16" fillId="0" borderId="1" xfId="64" applyFont="1" applyFill="1" applyBorder="1" applyAlignment="1">
      <alignment horizontal="justify" vertical="center" wrapText="1"/>
    </xf>
    <xf numFmtId="182" fontId="22" fillId="0" borderId="1" xfId="64" applyNumberFormat="1" applyFont="1" applyFill="1" applyBorder="1" applyAlignment="1">
      <alignment horizontal="center" vertical="center" wrapText="1"/>
    </xf>
    <xf numFmtId="0" fontId="16" fillId="0" borderId="0" xfId="64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64" applyFont="1" applyFill="1" applyBorder="1" applyAlignment="1">
      <alignment horizontal="center" vertical="center" wrapText="1"/>
    </xf>
    <xf numFmtId="0" fontId="17" fillId="0" borderId="1" xfId="64" applyFont="1" applyFill="1" applyBorder="1" applyAlignment="1">
      <alignment horizontal="left" vertical="center" wrapText="1"/>
    </xf>
    <xf numFmtId="178" fontId="25" fillId="0" borderId="1" xfId="64" applyNumberFormat="1" applyFont="1" applyFill="1" applyBorder="1" applyAlignment="1">
      <alignment horizontal="center" vertical="center" wrapText="1"/>
    </xf>
    <xf numFmtId="0" fontId="16" fillId="0" borderId="5" xfId="64" applyFont="1" applyFill="1" applyBorder="1" applyAlignment="1">
      <alignment horizontal="center" vertical="center" wrapText="1"/>
    </xf>
    <xf numFmtId="0" fontId="26" fillId="0" borderId="6" xfId="64" applyFont="1" applyFill="1" applyBorder="1" applyAlignment="1">
      <alignment horizontal="center" vertical="center" wrapText="1"/>
    </xf>
    <xf numFmtId="0" fontId="25" fillId="0" borderId="0" xfId="64" applyFont="1" applyFill="1" applyBorder="1" applyAlignment="1">
      <alignment horizontal="center" vertical="center" wrapText="1"/>
    </xf>
    <xf numFmtId="0" fontId="0" fillId="0" borderId="0" xfId="61" applyFont="1" applyAlignment="1">
      <alignment horizontal="center" vertical="center"/>
    </xf>
    <xf numFmtId="181" fontId="16" fillId="0" borderId="0" xfId="64" applyNumberFormat="1" applyFont="1" applyFill="1" applyBorder="1" applyAlignment="1"/>
    <xf numFmtId="0" fontId="27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1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 wrapText="1"/>
    </xf>
    <xf numFmtId="182" fontId="20" fillId="0" borderId="1" xfId="0" applyNumberFormat="1" applyFont="1" applyFill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center" vertical="center"/>
    </xf>
    <xf numFmtId="0" fontId="31" fillId="0" borderId="1" xfId="64" applyNumberFormat="1" applyFont="1" applyFill="1" applyBorder="1" applyAlignment="1">
      <alignment horizontal="left" vertical="center" wrapText="1"/>
    </xf>
    <xf numFmtId="0" fontId="32" fillId="0" borderId="1" xfId="64" applyNumberFormat="1" applyFont="1" applyFill="1" applyBorder="1" applyAlignment="1">
      <alignment horizontal="left" vertical="center" wrapText="1"/>
    </xf>
    <xf numFmtId="182" fontId="22" fillId="0" borderId="1" xfId="0" applyNumberFormat="1" applyFont="1" applyFill="1" applyBorder="1" applyAlignment="1">
      <alignment horizontal="center" vertical="center" wrapText="1"/>
    </xf>
    <xf numFmtId="182" fontId="16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81" fontId="20" fillId="0" borderId="1" xfId="33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 wrapText="1"/>
    </xf>
    <xf numFmtId="0" fontId="0" fillId="2" borderId="0" xfId="64" applyFont="1" applyFill="1"/>
    <xf numFmtId="0" fontId="0" fillId="0" borderId="0" xfId="64" applyFont="1" applyFill="1"/>
    <xf numFmtId="0" fontId="0" fillId="0" borderId="0" xfId="64" applyFont="1"/>
    <xf numFmtId="0" fontId="33" fillId="0" borderId="0" xfId="64" applyNumberFormat="1" applyFont="1" applyAlignment="1">
      <alignment horizontal="centerContinuous" vertical="center"/>
    </xf>
    <xf numFmtId="0" fontId="34" fillId="0" borderId="0" xfId="64" applyNumberFormat="1" applyFont="1" applyAlignment="1">
      <alignment horizontal="centerContinuous" vertical="center"/>
    </xf>
    <xf numFmtId="181" fontId="34" fillId="0" borderId="0" xfId="64" applyNumberFormat="1" applyFont="1" applyAlignment="1">
      <alignment horizontal="centerContinuous" vertical="center"/>
    </xf>
    <xf numFmtId="182" fontId="34" fillId="0" borderId="0" xfId="64" applyNumberFormat="1" applyFont="1" applyAlignment="1">
      <alignment horizontal="centerContinuous" vertical="center"/>
    </xf>
    <xf numFmtId="0" fontId="10" fillId="0" borderId="0" xfId="64" applyNumberFormat="1" applyFont="1" applyAlignment="1">
      <alignment vertical="center"/>
    </xf>
    <xf numFmtId="0" fontId="10" fillId="0" borderId="0" xfId="64" applyNumberFormat="1" applyFont="1" applyAlignment="1">
      <alignment horizontal="left" vertical="center"/>
    </xf>
    <xf numFmtId="0" fontId="10" fillId="0" borderId="0" xfId="64" applyNumberFormat="1" applyFont="1" applyAlignment="1">
      <alignment horizontal="left" vertical="center" wrapText="1"/>
    </xf>
    <xf numFmtId="181" fontId="10" fillId="0" borderId="0" xfId="64" applyNumberFormat="1" applyFont="1" applyAlignment="1">
      <alignment horizontal="left" vertical="center" wrapText="1"/>
    </xf>
    <xf numFmtId="182" fontId="10" fillId="0" borderId="0" xfId="64" applyNumberFormat="1" applyFont="1" applyAlignment="1">
      <alignment horizontal="left" vertical="center" wrapText="1"/>
    </xf>
    <xf numFmtId="0" fontId="3" fillId="0" borderId="7" xfId="64" applyNumberFormat="1" applyFont="1" applyBorder="1" applyAlignment="1">
      <alignment horizontal="center" vertical="center"/>
    </xf>
    <xf numFmtId="0" fontId="3" fillId="0" borderId="8" xfId="64" applyNumberFormat="1" applyFont="1" applyBorder="1" applyAlignment="1">
      <alignment horizontal="center" vertical="center"/>
    </xf>
    <xf numFmtId="0" fontId="3" fillId="0" borderId="8" xfId="64" applyNumberFormat="1" applyFont="1" applyBorder="1" applyAlignment="1">
      <alignment horizontal="center" vertical="center" wrapText="1"/>
    </xf>
    <xf numFmtId="181" fontId="35" fillId="0" borderId="8" xfId="64" applyNumberFormat="1" applyFont="1" applyBorder="1" applyAlignment="1">
      <alignment horizontal="center" vertical="center"/>
    </xf>
    <xf numFmtId="0" fontId="35" fillId="0" borderId="8" xfId="64" applyNumberFormat="1" applyFont="1" applyBorder="1" applyAlignment="1">
      <alignment horizontal="center" vertical="center"/>
    </xf>
    <xf numFmtId="182" fontId="3" fillId="0" borderId="9" xfId="64" applyNumberFormat="1" applyFont="1" applyBorder="1" applyAlignment="1">
      <alignment horizontal="center" vertical="center" wrapText="1"/>
    </xf>
    <xf numFmtId="0" fontId="0" fillId="0" borderId="0" xfId="64" applyNumberFormat="1" applyFont="1" applyAlignment="1">
      <alignment vertical="center"/>
    </xf>
    <xf numFmtId="0" fontId="0" fillId="2" borderId="10" xfId="64" applyNumberFormat="1" applyFont="1" applyFill="1" applyBorder="1" applyAlignment="1">
      <alignment horizontal="center" vertical="center"/>
    </xf>
    <xf numFmtId="0" fontId="36" fillId="2" borderId="11" xfId="64" applyNumberFormat="1" applyFont="1" applyFill="1" applyBorder="1" applyAlignment="1">
      <alignment horizontal="left" vertical="center" wrapText="1"/>
    </xf>
    <xf numFmtId="182" fontId="12" fillId="2" borderId="1" xfId="64" applyNumberFormat="1" applyFont="1" applyFill="1" applyBorder="1" applyAlignment="1">
      <alignment horizontal="center" vertical="center" wrapText="1"/>
    </xf>
    <xf numFmtId="181" fontId="28" fillId="2" borderId="11" xfId="64" applyNumberFormat="1" applyFont="1" applyFill="1" applyBorder="1" applyAlignment="1">
      <alignment horizontal="center" vertical="center"/>
    </xf>
    <xf numFmtId="181" fontId="28" fillId="2" borderId="12" xfId="64" applyNumberFormat="1" applyFont="1" applyFill="1" applyBorder="1" applyAlignment="1">
      <alignment horizontal="center" vertical="center"/>
    </xf>
    <xf numFmtId="0" fontId="0" fillId="2" borderId="0" xfId="64" applyNumberFormat="1" applyFont="1" applyFill="1" applyAlignment="1">
      <alignment vertical="center"/>
    </xf>
    <xf numFmtId="0" fontId="0" fillId="0" borderId="10" xfId="64" applyNumberFormat="1" applyFont="1" applyFill="1" applyBorder="1" applyAlignment="1">
      <alignment horizontal="center" vertical="center"/>
    </xf>
    <xf numFmtId="0" fontId="36" fillId="0" borderId="11" xfId="64" applyNumberFormat="1" applyFont="1" applyFill="1" applyBorder="1" applyAlignment="1">
      <alignment horizontal="left" vertical="center" wrapText="1"/>
    </xf>
    <xf numFmtId="181" fontId="28" fillId="0" borderId="11" xfId="64" applyNumberFormat="1" applyFont="1" applyFill="1" applyBorder="1" applyAlignment="1">
      <alignment horizontal="center" vertical="center"/>
    </xf>
    <xf numFmtId="181" fontId="28" fillId="0" borderId="12" xfId="64" applyNumberFormat="1" applyFont="1" applyFill="1" applyBorder="1" applyAlignment="1">
      <alignment horizontal="center" vertical="center"/>
    </xf>
    <xf numFmtId="0" fontId="0" fillId="0" borderId="0" xfId="64" applyNumberFormat="1" applyFont="1" applyFill="1" applyAlignment="1">
      <alignment vertical="center"/>
    </xf>
    <xf numFmtId="0" fontId="0" fillId="2" borderId="11" xfId="64" applyNumberFormat="1" applyFont="1" applyFill="1" applyBorder="1" applyAlignment="1">
      <alignment horizontal="left" vertical="center"/>
    </xf>
    <xf numFmtId="0" fontId="3" fillId="2" borderId="0" xfId="64" applyNumberFormat="1" applyFont="1" applyFill="1" applyAlignment="1">
      <alignment vertical="center"/>
    </xf>
    <xf numFmtId="178" fontId="13" fillId="2" borderId="1" xfId="0" applyNumberFormat="1" applyFont="1" applyFill="1" applyBorder="1" applyAlignment="1">
      <alignment horizontal="center" vertical="center" wrapText="1"/>
    </xf>
    <xf numFmtId="0" fontId="0" fillId="0" borderId="13" xfId="64" applyNumberFormat="1" applyFont="1" applyFill="1" applyBorder="1" applyAlignment="1">
      <alignment horizontal="center" vertical="center"/>
    </xf>
    <xf numFmtId="0" fontId="36" fillId="0" borderId="14" xfId="64" applyNumberFormat="1" applyFont="1" applyFill="1" applyBorder="1" applyAlignment="1">
      <alignment horizontal="left" vertical="center" wrapText="1"/>
    </xf>
    <xf numFmtId="0" fontId="0" fillId="0" borderId="1" xfId="64" applyNumberFormat="1" applyFont="1" applyBorder="1" applyAlignment="1">
      <alignment horizontal="center" vertical="center"/>
    </xf>
    <xf numFmtId="0" fontId="0" fillId="0" borderId="1" xfId="64" applyNumberFormat="1" applyFont="1" applyBorder="1" applyAlignment="1">
      <alignment horizontal="left" vertical="center"/>
    </xf>
    <xf numFmtId="181" fontId="28" fillId="0" borderId="15" xfId="64" applyNumberFormat="1" applyFont="1" applyBorder="1" applyAlignment="1">
      <alignment horizontal="center" vertical="center"/>
    </xf>
    <xf numFmtId="181" fontId="28" fillId="0" borderId="16" xfId="64" applyNumberFormat="1" applyFont="1" applyBorder="1" applyAlignment="1">
      <alignment horizontal="center" vertical="center"/>
    </xf>
    <xf numFmtId="0" fontId="10" fillId="0" borderId="0" xfId="64" applyNumberFormat="1" applyFont="1" applyAlignment="1">
      <alignment horizontal="center" vertical="center"/>
    </xf>
    <xf numFmtId="181" fontId="10" fillId="0" borderId="0" xfId="64" applyNumberFormat="1" applyFont="1" applyAlignment="1">
      <alignment horizontal="right" vertical="center"/>
    </xf>
    <xf numFmtId="181" fontId="10" fillId="0" borderId="0" xfId="64" applyNumberFormat="1" applyFont="1" applyAlignment="1">
      <alignment horizontal="center" vertical="center"/>
    </xf>
    <xf numFmtId="182" fontId="10" fillId="0" borderId="0" xfId="64" applyNumberFormat="1" applyFont="1" applyAlignment="1">
      <alignment horizontal="right" vertical="center"/>
    </xf>
    <xf numFmtId="182" fontId="10" fillId="0" borderId="0" xfId="64" applyNumberFormat="1" applyFont="1" applyAlignment="1">
      <alignment horizontal="center" vertical="center"/>
    </xf>
    <xf numFmtId="182" fontId="10" fillId="0" borderId="0" xfId="64" applyNumberFormat="1" applyFont="1" applyAlignment="1">
      <alignment vertical="center"/>
    </xf>
    <xf numFmtId="181" fontId="10" fillId="0" borderId="0" xfId="64" applyNumberFormat="1" applyFont="1" applyAlignment="1">
      <alignment vertical="center"/>
    </xf>
    <xf numFmtId="181" fontId="3" fillId="2" borderId="0" xfId="64" applyNumberFormat="1" applyFont="1" applyFill="1" applyAlignment="1">
      <alignment vertical="center"/>
    </xf>
  </cellXfs>
  <cellStyles count="8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百分比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3 2 2" xfId="23"/>
    <cellStyle name="常规 2 5" xfId="24"/>
    <cellStyle name="解释性文本" xfId="25" builtinId="53"/>
    <cellStyle name="常规 6 2" xfId="26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计算 3 2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计算 3" xfId="54"/>
    <cellStyle name="强调文字颜色 5" xfId="55" builtinId="45"/>
    <cellStyle name="40% - 强调文字颜色 5" xfId="56" builtinId="47"/>
    <cellStyle name="计算 4" xfId="57"/>
    <cellStyle name="60% - 强调文字颜色 5" xfId="58" builtinId="48"/>
    <cellStyle name="强调文字颜色 6" xfId="59" builtinId="49"/>
    <cellStyle name="40% - 强调文字颜色 6" xfId="60" builtinId="51"/>
    <cellStyle name="常规_第二部分" xfId="61"/>
    <cellStyle name="60% - 强调文字颜色 6" xfId="62" builtinId="52"/>
    <cellStyle name="常规 11" xfId="63"/>
    <cellStyle name="常规 2" xfId="64"/>
    <cellStyle name="常规 2 2 3 2" xfId="65"/>
    <cellStyle name="常规 2 3 2 2" xfId="66"/>
    <cellStyle name="常规 3 2 3" xfId="67"/>
    <cellStyle name="常规 4 2" xfId="68"/>
    <cellStyle name="常规 4" xfId="69"/>
    <cellStyle name="常规 5" xfId="70"/>
    <cellStyle name="常规 9 2" xfId="71"/>
    <cellStyle name="常规 2 3 2" xfId="72"/>
    <cellStyle name="常规 9" xfId="73"/>
    <cellStyle name="常规 7 2" xfId="74"/>
    <cellStyle name="常规 2 2 2" xfId="75"/>
    <cellStyle name="常规 10" xfId="76"/>
    <cellStyle name="常规 2 2" xfId="77"/>
    <cellStyle name="常规 3 3" xfId="78"/>
    <cellStyle name="常规 8" xfId="79"/>
    <cellStyle name="常规 2 2 3" xfId="80"/>
    <cellStyle name="常规 2 3 3" xfId="81"/>
    <cellStyle name="常规 2 4" xfId="82"/>
    <cellStyle name="计算 2 2" xfId="83"/>
    <cellStyle name="常规 2 3" xfId="84"/>
    <cellStyle name="常规 7" xfId="85"/>
    <cellStyle name="常规 3" xfId="86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D112"/>
  <sheetViews>
    <sheetView workbookViewId="0">
      <selection activeCell="F4" sqref="F4"/>
    </sheetView>
  </sheetViews>
  <sheetFormatPr defaultColWidth="9" defaultRowHeight="14.25"/>
  <cols>
    <col min="1" max="1" width="10.375" style="159" customWidth="1"/>
    <col min="2" max="2" width="43.25" style="159" customWidth="1"/>
    <col min="3" max="3" width="23.625" style="159" customWidth="1"/>
    <col min="4" max="4" width="21" style="159" customWidth="1"/>
    <col min="5" max="5" width="20.5" style="159" customWidth="1"/>
    <col min="6" max="6" width="23.75" style="159" customWidth="1"/>
    <col min="7" max="7" width="22" style="159" customWidth="1"/>
    <col min="8" max="16384" width="9" style="159"/>
  </cols>
  <sheetData>
    <row r="1" ht="54.75" customHeight="1" spans="1:238">
      <c r="A1" s="160" t="s">
        <v>0</v>
      </c>
      <c r="B1" s="161"/>
      <c r="C1" s="161"/>
      <c r="D1" s="161"/>
      <c r="E1" s="162"/>
      <c r="F1" s="161"/>
      <c r="G1" s="163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  <c r="CG1" s="164"/>
      <c r="CH1" s="164"/>
      <c r="CI1" s="164"/>
      <c r="CJ1" s="164"/>
      <c r="CK1" s="164"/>
      <c r="CL1" s="164"/>
      <c r="CM1" s="164"/>
      <c r="CN1" s="164"/>
      <c r="CO1" s="164"/>
      <c r="CP1" s="164"/>
      <c r="CQ1" s="164"/>
      <c r="CR1" s="164"/>
      <c r="CS1" s="164"/>
      <c r="CT1" s="164"/>
      <c r="CU1" s="164"/>
      <c r="CV1" s="164"/>
      <c r="CW1" s="164"/>
      <c r="CX1" s="164"/>
      <c r="CY1" s="164"/>
      <c r="CZ1" s="164"/>
      <c r="DA1" s="164"/>
      <c r="DB1" s="164"/>
      <c r="DC1" s="164"/>
      <c r="DD1" s="164"/>
      <c r="DE1" s="164"/>
      <c r="DF1" s="164"/>
      <c r="DG1" s="164"/>
      <c r="DH1" s="164"/>
      <c r="DI1" s="164"/>
      <c r="DJ1" s="164"/>
      <c r="DK1" s="164"/>
      <c r="DL1" s="164"/>
      <c r="DM1" s="164"/>
      <c r="DN1" s="164"/>
      <c r="DO1" s="164"/>
      <c r="DP1" s="164"/>
      <c r="DQ1" s="164"/>
      <c r="DR1" s="164"/>
      <c r="DS1" s="164"/>
      <c r="DT1" s="164"/>
      <c r="DU1" s="164"/>
      <c r="DV1" s="164"/>
      <c r="DW1" s="164"/>
      <c r="DX1" s="164"/>
      <c r="DY1" s="164"/>
      <c r="DZ1" s="164"/>
      <c r="EA1" s="164"/>
      <c r="EB1" s="164"/>
      <c r="EC1" s="164"/>
      <c r="ED1" s="164"/>
      <c r="EE1" s="164"/>
      <c r="EF1" s="164"/>
      <c r="EG1" s="164"/>
      <c r="EH1" s="164"/>
      <c r="EI1" s="164"/>
      <c r="EJ1" s="164"/>
      <c r="EK1" s="164"/>
      <c r="EL1" s="164"/>
      <c r="EM1" s="164"/>
      <c r="EN1" s="164"/>
      <c r="EO1" s="164"/>
      <c r="EP1" s="164"/>
      <c r="EQ1" s="164"/>
      <c r="ER1" s="164"/>
      <c r="ES1" s="164"/>
      <c r="ET1" s="164"/>
      <c r="EU1" s="164"/>
      <c r="EV1" s="164"/>
      <c r="EW1" s="164"/>
      <c r="EX1" s="164"/>
      <c r="EY1" s="164"/>
      <c r="EZ1" s="164"/>
      <c r="FA1" s="164"/>
      <c r="FB1" s="164"/>
      <c r="FC1" s="164"/>
      <c r="FD1" s="164"/>
      <c r="FE1" s="164"/>
      <c r="FF1" s="164"/>
      <c r="FG1" s="164"/>
      <c r="FH1" s="164"/>
      <c r="FI1" s="164"/>
      <c r="FJ1" s="164"/>
      <c r="FK1" s="164"/>
      <c r="FL1" s="164"/>
      <c r="FM1" s="164"/>
      <c r="FN1" s="164"/>
      <c r="FO1" s="164"/>
      <c r="FP1" s="164"/>
      <c r="FQ1" s="164"/>
      <c r="FR1" s="164"/>
      <c r="FS1" s="164"/>
      <c r="FT1" s="164"/>
      <c r="FU1" s="164"/>
      <c r="FV1" s="164"/>
      <c r="FW1" s="164"/>
      <c r="FX1" s="164"/>
      <c r="FY1" s="164"/>
      <c r="FZ1" s="164"/>
      <c r="GA1" s="164"/>
      <c r="GB1" s="164"/>
      <c r="GC1" s="164"/>
      <c r="GD1" s="164"/>
      <c r="GE1" s="164"/>
      <c r="GF1" s="164"/>
      <c r="GG1" s="164"/>
      <c r="GH1" s="164"/>
      <c r="GI1" s="164"/>
      <c r="GJ1" s="164"/>
      <c r="GK1" s="164"/>
      <c r="GL1" s="164"/>
      <c r="GM1" s="164"/>
      <c r="GN1" s="164"/>
      <c r="GO1" s="164"/>
      <c r="GP1" s="164"/>
      <c r="GQ1" s="164"/>
      <c r="GR1" s="164"/>
      <c r="GS1" s="164"/>
      <c r="GT1" s="164"/>
      <c r="GU1" s="164"/>
      <c r="GV1" s="164"/>
      <c r="GW1" s="164"/>
      <c r="GX1" s="164"/>
      <c r="GY1" s="164"/>
      <c r="GZ1" s="164"/>
      <c r="HA1" s="164"/>
      <c r="HB1" s="164"/>
      <c r="HC1" s="164"/>
      <c r="HD1" s="164"/>
      <c r="HE1" s="164"/>
      <c r="HF1" s="164"/>
      <c r="HG1" s="164"/>
      <c r="HH1" s="164"/>
      <c r="HI1" s="164"/>
      <c r="HJ1" s="164"/>
      <c r="HK1" s="164"/>
      <c r="HL1" s="164"/>
      <c r="HM1" s="164"/>
      <c r="HN1" s="164"/>
      <c r="HO1" s="164"/>
      <c r="HP1" s="164"/>
      <c r="HQ1" s="164"/>
      <c r="HR1" s="164"/>
      <c r="HS1" s="164"/>
      <c r="HT1" s="164"/>
      <c r="HU1" s="164"/>
      <c r="HV1" s="164"/>
      <c r="HW1" s="164"/>
      <c r="HX1" s="164"/>
      <c r="HY1" s="164"/>
      <c r="HZ1" s="164"/>
      <c r="IA1" s="164"/>
      <c r="IB1" s="164"/>
      <c r="IC1" s="164"/>
      <c r="ID1" s="164"/>
    </row>
    <row r="2" ht="15" spans="1:238">
      <c r="A2" s="165"/>
      <c r="B2" s="166"/>
      <c r="C2" s="166"/>
      <c r="D2" s="166"/>
      <c r="E2" s="167"/>
      <c r="F2" s="166"/>
      <c r="G2" s="168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</row>
    <row r="3" ht="39" customHeight="1" spans="1:238">
      <c r="A3" s="169" t="s">
        <v>1</v>
      </c>
      <c r="B3" s="170" t="s">
        <v>2</v>
      </c>
      <c r="C3" s="171" t="s">
        <v>3</v>
      </c>
      <c r="D3" s="171" t="s">
        <v>4</v>
      </c>
      <c r="E3" s="172" t="s">
        <v>5</v>
      </c>
      <c r="F3" s="173" t="s">
        <v>6</v>
      </c>
      <c r="G3" s="174" t="s">
        <v>7</v>
      </c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  <c r="BF3" s="175"/>
      <c r="BG3" s="175"/>
      <c r="BH3" s="175"/>
      <c r="BI3" s="175"/>
      <c r="BJ3" s="175"/>
      <c r="BK3" s="175"/>
      <c r="BL3" s="175"/>
      <c r="BM3" s="175"/>
      <c r="BN3" s="175"/>
      <c r="BO3" s="175"/>
      <c r="BP3" s="175"/>
      <c r="BQ3" s="175"/>
      <c r="BR3" s="175"/>
      <c r="BS3" s="175"/>
      <c r="BT3" s="175"/>
      <c r="BU3" s="175"/>
      <c r="BV3" s="175"/>
      <c r="BW3" s="175"/>
      <c r="BX3" s="175"/>
      <c r="BY3" s="175"/>
      <c r="BZ3" s="175"/>
      <c r="CA3" s="175"/>
      <c r="CB3" s="175"/>
      <c r="CC3" s="175"/>
      <c r="CD3" s="175"/>
      <c r="CE3" s="175"/>
      <c r="CF3" s="175"/>
      <c r="CG3" s="175"/>
      <c r="CH3" s="175"/>
      <c r="CI3" s="175"/>
      <c r="CJ3" s="175"/>
      <c r="CK3" s="175"/>
      <c r="CL3" s="175"/>
      <c r="CM3" s="175"/>
      <c r="CN3" s="175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5"/>
      <c r="DJ3" s="175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5"/>
      <c r="EF3" s="175"/>
      <c r="EG3" s="175"/>
      <c r="EH3" s="175"/>
      <c r="EI3" s="175"/>
      <c r="EJ3" s="175"/>
      <c r="EK3" s="175"/>
      <c r="EL3" s="175"/>
      <c r="EM3" s="175"/>
      <c r="EN3" s="175"/>
      <c r="EO3" s="175"/>
      <c r="EP3" s="175"/>
      <c r="EQ3" s="175"/>
      <c r="ER3" s="175"/>
      <c r="ES3" s="175"/>
      <c r="ET3" s="175"/>
      <c r="EU3" s="175"/>
      <c r="EV3" s="175"/>
      <c r="EW3" s="175"/>
      <c r="EX3" s="175"/>
      <c r="EY3" s="175"/>
      <c r="EZ3" s="175"/>
      <c r="FA3" s="175"/>
      <c r="FB3" s="175"/>
      <c r="FC3" s="175"/>
      <c r="FD3" s="175"/>
      <c r="FE3" s="175"/>
      <c r="FF3" s="175"/>
      <c r="FG3" s="175"/>
      <c r="FH3" s="175"/>
      <c r="FI3" s="175"/>
      <c r="FJ3" s="175"/>
      <c r="FK3" s="175"/>
      <c r="FL3" s="175"/>
      <c r="FM3" s="175"/>
      <c r="FN3" s="175"/>
      <c r="FO3" s="175"/>
      <c r="FP3" s="175"/>
      <c r="FQ3" s="175"/>
      <c r="FR3" s="175"/>
      <c r="FS3" s="175"/>
      <c r="FT3" s="175"/>
      <c r="FU3" s="175"/>
      <c r="FV3" s="175"/>
      <c r="FW3" s="175"/>
      <c r="FX3" s="175"/>
      <c r="FY3" s="175"/>
      <c r="FZ3" s="175"/>
      <c r="GA3" s="175"/>
      <c r="GB3" s="175"/>
      <c r="GC3" s="175"/>
      <c r="GD3" s="175"/>
      <c r="GE3" s="175"/>
      <c r="GF3" s="175"/>
      <c r="GG3" s="175"/>
      <c r="GH3" s="175"/>
      <c r="GI3" s="175"/>
      <c r="GJ3" s="175"/>
      <c r="GK3" s="175"/>
      <c r="GL3" s="175"/>
      <c r="GM3" s="175"/>
      <c r="GN3" s="175"/>
      <c r="GO3" s="175"/>
      <c r="GP3" s="175"/>
      <c r="GQ3" s="175"/>
      <c r="GR3" s="175"/>
      <c r="GS3" s="175"/>
      <c r="GT3" s="175"/>
      <c r="GU3" s="175"/>
      <c r="GV3" s="175"/>
      <c r="GW3" s="175"/>
      <c r="GX3" s="175"/>
      <c r="GY3" s="175"/>
      <c r="GZ3" s="175"/>
      <c r="HA3" s="175"/>
      <c r="HB3" s="175"/>
      <c r="HC3" s="175"/>
      <c r="HD3" s="175"/>
      <c r="HE3" s="175"/>
      <c r="HF3" s="175"/>
      <c r="HG3" s="175"/>
      <c r="HH3" s="175"/>
      <c r="HI3" s="175"/>
      <c r="HJ3" s="175"/>
      <c r="HK3" s="175"/>
      <c r="HL3" s="175"/>
      <c r="HM3" s="175"/>
      <c r="HN3" s="175"/>
      <c r="HO3" s="175"/>
      <c r="HP3" s="175"/>
      <c r="HQ3" s="175"/>
      <c r="HR3" s="175"/>
      <c r="HS3" s="175"/>
      <c r="HT3" s="175"/>
      <c r="HU3" s="175"/>
      <c r="HV3" s="175"/>
      <c r="HW3" s="175"/>
      <c r="HX3" s="175"/>
      <c r="HY3" s="175"/>
      <c r="HZ3" s="175"/>
      <c r="IA3" s="175"/>
      <c r="IB3" s="175"/>
      <c r="IC3" s="175"/>
      <c r="ID3" s="175"/>
    </row>
    <row r="4" s="157" customFormat="1" ht="27.95" customHeight="1" spans="1:238">
      <c r="A4" s="176">
        <v>1</v>
      </c>
      <c r="B4" s="177" t="s">
        <v>8</v>
      </c>
      <c r="C4" s="178" t="e">
        <f>总估算表!#REF!</f>
        <v>#REF!</v>
      </c>
      <c r="D4" s="179">
        <v>649.47</v>
      </c>
      <c r="E4" s="179">
        <v>324.88</v>
      </c>
      <c r="F4" s="179">
        <v>73.68</v>
      </c>
      <c r="G4" s="180">
        <v>4459.57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</row>
    <row r="5" s="158" customFormat="1" ht="27.95" customHeight="1" spans="1:238">
      <c r="A5" s="182">
        <v>2</v>
      </c>
      <c r="B5" s="183" t="s">
        <v>9</v>
      </c>
      <c r="C5" s="178" t="e">
        <f>总估算表!#REF!</f>
        <v>#REF!</v>
      </c>
      <c r="D5" s="184">
        <v>1177.32</v>
      </c>
      <c r="E5" s="184">
        <v>505.47</v>
      </c>
      <c r="F5" s="184">
        <v>114.64</v>
      </c>
      <c r="G5" s="185">
        <v>6938.5</v>
      </c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86"/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86"/>
      <c r="ET5" s="186"/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86"/>
      <c r="FO5" s="186"/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86"/>
      <c r="GJ5" s="186"/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86"/>
      <c r="HE5" s="186"/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86"/>
      <c r="HZ5" s="186"/>
      <c r="IA5" s="186"/>
      <c r="IB5" s="186"/>
      <c r="IC5" s="186"/>
      <c r="ID5" s="186"/>
    </row>
    <row r="6" s="157" customFormat="1" ht="27.95" customHeight="1" spans="1:238">
      <c r="A6" s="176">
        <v>3</v>
      </c>
      <c r="B6" s="177" t="s">
        <v>10</v>
      </c>
      <c r="C6" s="178" t="e">
        <f>总估算表!#REF!</f>
        <v>#REF!</v>
      </c>
      <c r="D6" s="179">
        <v>1297.53</v>
      </c>
      <c r="E6" s="179">
        <v>975.9</v>
      </c>
      <c r="F6" s="179">
        <v>0</v>
      </c>
      <c r="G6" s="180">
        <v>13174.72</v>
      </c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</row>
    <row r="7" s="157" customFormat="1" ht="27.95" customHeight="1" spans="1:238">
      <c r="A7" s="176">
        <v>4</v>
      </c>
      <c r="B7" s="187" t="s">
        <v>11</v>
      </c>
      <c r="C7" s="178" t="e">
        <f>总估算表!#REF!</f>
        <v>#REF!</v>
      </c>
      <c r="D7" s="179">
        <v>466.01</v>
      </c>
      <c r="E7" s="179">
        <v>164.94</v>
      </c>
      <c r="F7" s="179">
        <v>0</v>
      </c>
      <c r="G7" s="180">
        <v>2226.73</v>
      </c>
      <c r="H7" s="188"/>
      <c r="I7" s="203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X7" s="188"/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8"/>
      <c r="DJ7" s="188"/>
      <c r="DK7" s="188"/>
      <c r="DL7" s="188"/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8"/>
      <c r="DX7" s="188"/>
      <c r="DY7" s="188"/>
      <c r="DZ7" s="188"/>
      <c r="EA7" s="188"/>
      <c r="EB7" s="188"/>
      <c r="EC7" s="188"/>
      <c r="ED7" s="188"/>
      <c r="EE7" s="188"/>
      <c r="EF7" s="188"/>
      <c r="EG7" s="188"/>
      <c r="EH7" s="188"/>
      <c r="EI7" s="188"/>
      <c r="EJ7" s="188"/>
      <c r="EK7" s="188"/>
      <c r="EL7" s="188"/>
      <c r="EM7" s="188"/>
      <c r="EN7" s="188"/>
      <c r="EO7" s="188"/>
      <c r="EP7" s="188"/>
      <c r="EQ7" s="188"/>
      <c r="ER7" s="188"/>
      <c r="ES7" s="188"/>
      <c r="ET7" s="188"/>
      <c r="EU7" s="188"/>
      <c r="EV7" s="188"/>
      <c r="EW7" s="188"/>
      <c r="EX7" s="188"/>
      <c r="EY7" s="188"/>
      <c r="EZ7" s="188"/>
      <c r="FA7" s="188"/>
      <c r="FB7" s="188"/>
      <c r="FC7" s="188"/>
      <c r="FD7" s="188"/>
      <c r="FE7" s="188"/>
      <c r="FF7" s="188"/>
      <c r="FG7" s="188"/>
      <c r="FH7" s="188"/>
      <c r="FI7" s="188"/>
      <c r="FJ7" s="188"/>
      <c r="FK7" s="188"/>
      <c r="FL7" s="188"/>
      <c r="FM7" s="188"/>
      <c r="FN7" s="188"/>
      <c r="FO7" s="188"/>
      <c r="FP7" s="188"/>
      <c r="FQ7" s="188"/>
      <c r="FR7" s="188"/>
      <c r="FS7" s="188"/>
      <c r="FT7" s="188"/>
      <c r="FU7" s="188"/>
      <c r="FV7" s="188"/>
      <c r="FW7" s="188"/>
      <c r="FX7" s="188"/>
      <c r="FY7" s="188"/>
      <c r="FZ7" s="188"/>
      <c r="GA7" s="188"/>
      <c r="GB7" s="188"/>
      <c r="GC7" s="188"/>
      <c r="GD7" s="188"/>
      <c r="GE7" s="188"/>
      <c r="GF7" s="188"/>
      <c r="GG7" s="188"/>
      <c r="GH7" s="188"/>
      <c r="GI7" s="188"/>
      <c r="GJ7" s="188"/>
      <c r="GK7" s="188"/>
      <c r="GL7" s="188"/>
      <c r="GM7" s="188"/>
      <c r="GN7" s="188"/>
      <c r="GO7" s="188"/>
      <c r="GP7" s="188"/>
      <c r="GQ7" s="188"/>
      <c r="GR7" s="188"/>
      <c r="GS7" s="188"/>
      <c r="GT7" s="188"/>
      <c r="GU7" s="188"/>
      <c r="GV7" s="188"/>
      <c r="GW7" s="188"/>
      <c r="GX7" s="188"/>
      <c r="GY7" s="188"/>
      <c r="GZ7" s="188"/>
      <c r="HA7" s="188"/>
      <c r="HB7" s="188"/>
      <c r="HC7" s="188"/>
      <c r="HD7" s="188"/>
      <c r="HE7" s="188"/>
      <c r="HF7" s="188"/>
      <c r="HG7" s="188"/>
      <c r="HH7" s="188"/>
      <c r="HI7" s="188"/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</row>
    <row r="8" s="157" customFormat="1" ht="27.95" customHeight="1" spans="1:238">
      <c r="A8" s="176">
        <v>5</v>
      </c>
      <c r="B8" s="187" t="s">
        <v>12</v>
      </c>
      <c r="C8" s="178" t="e">
        <f>总估算表!#REF!</f>
        <v>#REF!</v>
      </c>
      <c r="D8" s="189">
        <v>557.420388164132</v>
      </c>
      <c r="E8" s="179">
        <v>250.880312073331</v>
      </c>
      <c r="F8" s="179">
        <v>0</v>
      </c>
      <c r="G8" s="180">
        <v>3386.88421298996</v>
      </c>
      <c r="H8" s="188"/>
      <c r="I8" s="203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8"/>
      <c r="DV8" s="188"/>
      <c r="DW8" s="188"/>
      <c r="DX8" s="188"/>
      <c r="DY8" s="188"/>
      <c r="DZ8" s="188"/>
      <c r="EA8" s="188"/>
      <c r="EB8" s="188"/>
      <c r="EC8" s="188"/>
      <c r="ED8" s="188"/>
      <c r="EE8" s="188"/>
      <c r="EF8" s="188"/>
      <c r="EG8" s="188"/>
      <c r="EH8" s="188"/>
      <c r="EI8" s="188"/>
      <c r="EJ8" s="188"/>
      <c r="EK8" s="188"/>
      <c r="EL8" s="188"/>
      <c r="EM8" s="188"/>
      <c r="EN8" s="188"/>
      <c r="EO8" s="188"/>
      <c r="EP8" s="188"/>
      <c r="EQ8" s="188"/>
      <c r="ER8" s="188"/>
      <c r="ES8" s="188"/>
      <c r="ET8" s="188"/>
      <c r="EU8" s="188"/>
      <c r="EV8" s="188"/>
      <c r="EW8" s="188"/>
      <c r="EX8" s="188"/>
      <c r="EY8" s="188"/>
      <c r="EZ8" s="188"/>
      <c r="FA8" s="188"/>
      <c r="FB8" s="188"/>
      <c r="FC8" s="188"/>
      <c r="FD8" s="188"/>
      <c r="FE8" s="188"/>
      <c r="FF8" s="188"/>
      <c r="FG8" s="188"/>
      <c r="FH8" s="188"/>
      <c r="FI8" s="188"/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8"/>
      <c r="FV8" s="188"/>
      <c r="FW8" s="188"/>
      <c r="FX8" s="188"/>
      <c r="FY8" s="188"/>
      <c r="FZ8" s="188"/>
      <c r="GA8" s="188"/>
      <c r="GB8" s="188"/>
      <c r="GC8" s="188"/>
      <c r="GD8" s="188"/>
      <c r="GE8" s="188"/>
      <c r="GF8" s="188"/>
      <c r="GG8" s="188"/>
      <c r="GH8" s="188"/>
      <c r="GI8" s="188"/>
      <c r="GJ8" s="188"/>
      <c r="GK8" s="188"/>
      <c r="GL8" s="188"/>
      <c r="GM8" s="188"/>
      <c r="GN8" s="188"/>
      <c r="GO8" s="188"/>
      <c r="GP8" s="188"/>
      <c r="GQ8" s="188"/>
      <c r="GR8" s="188"/>
      <c r="GS8" s="188"/>
      <c r="GT8" s="188"/>
      <c r="GU8" s="188"/>
      <c r="GV8" s="188"/>
      <c r="GW8" s="188"/>
      <c r="GX8" s="188"/>
      <c r="GY8" s="188"/>
      <c r="GZ8" s="188"/>
      <c r="HA8" s="188"/>
      <c r="HB8" s="188"/>
      <c r="HC8" s="188"/>
      <c r="HD8" s="188"/>
      <c r="HE8" s="188"/>
      <c r="HF8" s="188"/>
      <c r="HG8" s="188"/>
      <c r="HH8" s="188"/>
      <c r="HI8" s="188"/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</row>
    <row r="9" s="157" customFormat="1" ht="27.95" customHeight="1" spans="1:238">
      <c r="A9" s="176">
        <v>6</v>
      </c>
      <c r="B9" s="177" t="s">
        <v>13</v>
      </c>
      <c r="C9" s="178" t="e">
        <f>总估算表!#REF!</f>
        <v>#REF!</v>
      </c>
      <c r="D9" s="179">
        <v>1015.22</v>
      </c>
      <c r="E9" s="179">
        <v>707.35</v>
      </c>
      <c r="F9" s="179">
        <v>0</v>
      </c>
      <c r="G9" s="180">
        <v>9549.18</v>
      </c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</row>
    <row r="10" s="157" customFormat="1" ht="27.95" customHeight="1" spans="1:238">
      <c r="A10" s="176">
        <v>7</v>
      </c>
      <c r="B10" s="177" t="s">
        <v>14</v>
      </c>
      <c r="C10" s="178" t="e">
        <f>总估算表!#REF!</f>
        <v>#REF!</v>
      </c>
      <c r="D10" s="179">
        <v>1183.89</v>
      </c>
      <c r="E10" s="179">
        <v>606.38</v>
      </c>
      <c r="F10" s="179">
        <v>0</v>
      </c>
      <c r="G10" s="180">
        <v>8186.1</v>
      </c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</row>
    <row r="11" s="158" customFormat="1" ht="27.95" customHeight="1" spans="1:238">
      <c r="A11" s="182">
        <v>8</v>
      </c>
      <c r="B11" s="183" t="s">
        <v>15</v>
      </c>
      <c r="C11" s="178" t="e">
        <f>总估算表!#REF!</f>
        <v>#REF!</v>
      </c>
      <c r="D11" s="184">
        <v>106.97</v>
      </c>
      <c r="E11" s="184">
        <v>44.46</v>
      </c>
      <c r="F11" s="184">
        <v>0</v>
      </c>
      <c r="G11" s="185">
        <v>600.19</v>
      </c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</row>
    <row r="12" s="158" customFormat="1" ht="27.95" customHeight="1" spans="1:238">
      <c r="A12" s="182">
        <v>9</v>
      </c>
      <c r="B12" s="183" t="s">
        <v>16</v>
      </c>
      <c r="C12" s="178" t="e">
        <f>总估算表!#REF!</f>
        <v>#REF!</v>
      </c>
      <c r="D12" s="184">
        <v>425.2</v>
      </c>
      <c r="E12" s="184">
        <v>134.5</v>
      </c>
      <c r="F12" s="184">
        <v>0</v>
      </c>
      <c r="G12" s="185">
        <v>1815.77</v>
      </c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</row>
    <row r="13" s="158" customFormat="1" ht="27.95" customHeight="1" spans="1:238">
      <c r="A13" s="190">
        <v>10</v>
      </c>
      <c r="B13" s="191" t="s">
        <v>17</v>
      </c>
      <c r="C13" s="178" t="e">
        <f>总估算表!#REF!</f>
        <v>#REF!</v>
      </c>
      <c r="D13" s="184">
        <v>168.22</v>
      </c>
      <c r="E13" s="184">
        <v>56.67</v>
      </c>
      <c r="F13" s="184">
        <v>0</v>
      </c>
      <c r="G13" s="185">
        <v>765</v>
      </c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  <c r="AX13" s="186"/>
      <c r="AY13" s="186"/>
      <c r="AZ13" s="186"/>
      <c r="BA13" s="186"/>
      <c r="BB13" s="186"/>
      <c r="BC13" s="186"/>
      <c r="BD13" s="186"/>
      <c r="BE13" s="186"/>
      <c r="BF13" s="186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186"/>
      <c r="BS13" s="186"/>
      <c r="BT13" s="186"/>
      <c r="BU13" s="186"/>
      <c r="BV13" s="186"/>
      <c r="BW13" s="186"/>
      <c r="BX13" s="186"/>
      <c r="BY13" s="186"/>
      <c r="BZ13" s="186"/>
      <c r="CA13" s="186"/>
      <c r="CB13" s="186"/>
      <c r="CC13" s="186"/>
      <c r="CD13" s="186"/>
      <c r="CE13" s="186"/>
      <c r="CF13" s="186"/>
      <c r="CG13" s="186"/>
      <c r="CH13" s="186"/>
      <c r="CI13" s="186"/>
      <c r="CJ13" s="186"/>
      <c r="CK13" s="186"/>
      <c r="CL13" s="186"/>
      <c r="CM13" s="186"/>
      <c r="CN13" s="186"/>
      <c r="CO13" s="186"/>
      <c r="CP13" s="186"/>
      <c r="CQ13" s="186"/>
      <c r="CR13" s="186"/>
      <c r="CS13" s="186"/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6"/>
      <c r="DZ13" s="186"/>
      <c r="EA13" s="186"/>
      <c r="EB13" s="186"/>
      <c r="EC13" s="186"/>
      <c r="ED13" s="186"/>
      <c r="EE13" s="186"/>
      <c r="EF13" s="186"/>
      <c r="EG13" s="186"/>
      <c r="EH13" s="186"/>
      <c r="EI13" s="186"/>
      <c r="EJ13" s="186"/>
      <c r="EK13" s="186"/>
      <c r="EL13" s="186"/>
      <c r="EM13" s="186"/>
      <c r="EN13" s="186"/>
      <c r="EO13" s="186"/>
      <c r="EP13" s="186"/>
      <c r="EQ13" s="186"/>
      <c r="ER13" s="186"/>
      <c r="ES13" s="186"/>
      <c r="ET13" s="186"/>
      <c r="EU13" s="186"/>
      <c r="EV13" s="186"/>
      <c r="EW13" s="186"/>
      <c r="EX13" s="186"/>
      <c r="EY13" s="186"/>
      <c r="EZ13" s="186"/>
      <c r="FA13" s="186"/>
      <c r="FB13" s="186"/>
      <c r="FC13" s="186"/>
      <c r="FD13" s="186"/>
      <c r="FE13" s="186"/>
      <c r="FF13" s="186"/>
      <c r="FG13" s="186"/>
      <c r="FH13" s="186"/>
      <c r="FI13" s="186"/>
      <c r="FJ13" s="186"/>
      <c r="FK13" s="186"/>
      <c r="FL13" s="186"/>
      <c r="FM13" s="186"/>
      <c r="FN13" s="186"/>
      <c r="FO13" s="186"/>
      <c r="FP13" s="186"/>
      <c r="FQ13" s="186"/>
      <c r="FR13" s="186"/>
      <c r="FS13" s="186"/>
      <c r="FT13" s="186"/>
      <c r="FU13" s="186"/>
      <c r="FV13" s="186"/>
      <c r="FW13" s="186"/>
      <c r="FX13" s="186"/>
      <c r="FY13" s="186"/>
      <c r="FZ13" s="186"/>
      <c r="GA13" s="186"/>
      <c r="GB13" s="186"/>
      <c r="GC13" s="186"/>
      <c r="GD13" s="186"/>
      <c r="GE13" s="186"/>
      <c r="GF13" s="186"/>
      <c r="GG13" s="186"/>
      <c r="GH13" s="186"/>
      <c r="GI13" s="186"/>
      <c r="GJ13" s="186"/>
      <c r="GK13" s="186"/>
      <c r="GL13" s="186"/>
      <c r="GM13" s="186"/>
      <c r="GN13" s="186"/>
      <c r="GO13" s="186"/>
      <c r="GP13" s="186"/>
      <c r="GQ13" s="186"/>
      <c r="GR13" s="186"/>
      <c r="GS13" s="186"/>
      <c r="GT13" s="186"/>
      <c r="GU13" s="186"/>
      <c r="GV13" s="186"/>
      <c r="GW13" s="186"/>
      <c r="GX13" s="186"/>
      <c r="GY13" s="186"/>
      <c r="GZ13" s="186"/>
      <c r="HA13" s="186"/>
      <c r="HB13" s="186"/>
      <c r="HC13" s="186"/>
      <c r="HD13" s="186"/>
      <c r="HE13" s="186"/>
      <c r="HF13" s="186"/>
      <c r="HG13" s="186"/>
      <c r="HH13" s="186"/>
      <c r="HI13" s="186"/>
      <c r="HJ13" s="186"/>
      <c r="HK13" s="186"/>
      <c r="HL13" s="186"/>
      <c r="HM13" s="186"/>
      <c r="HN13" s="186"/>
      <c r="HO13" s="186"/>
      <c r="HP13" s="186"/>
      <c r="HQ13" s="186"/>
      <c r="HR13" s="186"/>
      <c r="HS13" s="186"/>
      <c r="HT13" s="186"/>
      <c r="HU13" s="186"/>
      <c r="HV13" s="186"/>
      <c r="HW13" s="186"/>
      <c r="HX13" s="186"/>
      <c r="HY13" s="186"/>
      <c r="HZ13" s="186"/>
      <c r="IA13" s="186"/>
      <c r="IB13" s="186"/>
      <c r="IC13" s="186"/>
      <c r="ID13" s="186"/>
    </row>
    <row r="14" ht="27.95" customHeight="1" spans="1:238">
      <c r="A14" s="192"/>
      <c r="B14" s="193" t="s">
        <v>18</v>
      </c>
      <c r="C14" s="194" t="e">
        <f>C4+C5+C6+C7+C8+C9+C10+C11+C12+C13</f>
        <v>#REF!</v>
      </c>
      <c r="D14" s="195">
        <f>D4+D5+D6+D7+D8+D9+D10+D11+D12+D13</f>
        <v>7047.25038816413</v>
      </c>
      <c r="E14" s="195">
        <f>E4+E5+E6+E7+E8+E9+E10+E11+E12+E13</f>
        <v>3771.43031207333</v>
      </c>
      <c r="F14" s="195">
        <f>F4+F5+F6+F7+F8+F9+F10+F11+F12+F13</f>
        <v>188.32</v>
      </c>
      <c r="G14" s="195">
        <f>G4+G5+G6+G7+G8+G9+G10+G11+G12+G13</f>
        <v>51102.64421299</v>
      </c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</row>
    <row r="15" spans="1:238">
      <c r="A15" s="196"/>
      <c r="B15" s="164"/>
      <c r="C15" s="197"/>
      <c r="D15" s="196"/>
      <c r="E15" s="198"/>
      <c r="F15" s="199"/>
      <c r="G15" s="200"/>
      <c r="H15" s="164"/>
      <c r="I15" s="164"/>
      <c r="J15" s="196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</row>
    <row r="16" spans="1:238">
      <c r="A16" s="196"/>
      <c r="B16" s="164"/>
      <c r="C16" s="164"/>
      <c r="D16" s="196"/>
      <c r="E16" s="198"/>
      <c r="F16" s="199"/>
      <c r="G16" s="201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</row>
    <row r="17" spans="1:238">
      <c r="A17" s="196"/>
      <c r="B17" s="164"/>
      <c r="C17" s="164"/>
      <c r="D17" s="196"/>
      <c r="E17" s="198"/>
      <c r="F17" s="199"/>
      <c r="G17" s="201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  <c r="HW17" s="164"/>
      <c r="HX17" s="164"/>
      <c r="HY17" s="164"/>
      <c r="HZ17" s="164"/>
      <c r="IA17" s="164"/>
      <c r="IB17" s="164"/>
      <c r="IC17" s="164"/>
      <c r="ID17" s="164"/>
    </row>
    <row r="18" spans="1:238">
      <c r="A18" s="196"/>
      <c r="B18" s="164"/>
      <c r="C18" s="202"/>
      <c r="D18" s="196"/>
      <c r="E18" s="198"/>
      <c r="F18" s="199"/>
      <c r="G18" s="201"/>
      <c r="H18" s="164"/>
      <c r="I18" s="164"/>
      <c r="J18" s="196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  <c r="HW18" s="164"/>
      <c r="HX18" s="164"/>
      <c r="HY18" s="164"/>
      <c r="HZ18" s="164"/>
      <c r="IA18" s="164"/>
      <c r="IB18" s="164"/>
      <c r="IC18" s="164"/>
      <c r="ID18" s="164"/>
    </row>
    <row r="19" spans="1:238">
      <c r="A19" s="196"/>
      <c r="B19" s="164"/>
      <c r="C19" s="164"/>
      <c r="D19" s="196"/>
      <c r="E19" s="198"/>
      <c r="F19" s="199"/>
      <c r="G19" s="201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  <c r="HW19" s="164"/>
      <c r="HX19" s="164"/>
      <c r="HY19" s="164"/>
      <c r="HZ19" s="164"/>
      <c r="IA19" s="164"/>
      <c r="IB19" s="164"/>
      <c r="IC19" s="164"/>
      <c r="ID19" s="164"/>
    </row>
    <row r="20" spans="1:238">
      <c r="A20" s="196"/>
      <c r="B20" s="164"/>
      <c r="C20" s="164"/>
      <c r="D20" s="196"/>
      <c r="E20" s="198"/>
      <c r="F20" s="202"/>
      <c r="G20" s="201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4"/>
      <c r="EI20" s="164"/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4"/>
      <c r="FG20" s="164"/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4"/>
      <c r="GK20" s="164"/>
      <c r="GL20" s="164"/>
      <c r="GM20" s="164"/>
      <c r="GN20" s="164"/>
      <c r="GO20" s="164"/>
      <c r="GP20" s="164"/>
      <c r="GQ20" s="164"/>
      <c r="GR20" s="164"/>
      <c r="GS20" s="164"/>
      <c r="GT20" s="164"/>
      <c r="GU20" s="164"/>
      <c r="GV20" s="164"/>
      <c r="GW20" s="164"/>
      <c r="GX20" s="164"/>
      <c r="GY20" s="164"/>
      <c r="GZ20" s="164"/>
      <c r="HA20" s="164"/>
      <c r="HB20" s="164"/>
      <c r="HC20" s="164"/>
      <c r="HD20" s="164"/>
      <c r="HE20" s="164"/>
      <c r="HF20" s="164"/>
      <c r="HG20" s="164"/>
      <c r="HH20" s="164"/>
      <c r="HI20" s="164"/>
      <c r="HJ20" s="164"/>
      <c r="HK20" s="164"/>
      <c r="HL20" s="164"/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</row>
    <row r="21" spans="1:238">
      <c r="A21" s="196"/>
      <c r="B21" s="164"/>
      <c r="C21" s="164"/>
      <c r="D21" s="196"/>
      <c r="E21" s="198"/>
      <c r="F21" s="199"/>
      <c r="G21" s="201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</row>
    <row r="22" spans="1:238">
      <c r="A22" s="196"/>
      <c r="B22" s="164"/>
      <c r="C22" s="164"/>
      <c r="D22" s="196"/>
      <c r="E22" s="198"/>
      <c r="F22" s="199"/>
      <c r="G22" s="201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  <c r="BR22" s="164"/>
      <c r="BS22" s="164"/>
      <c r="BT22" s="164"/>
      <c r="BU22" s="164"/>
      <c r="BV22" s="164"/>
      <c r="BW22" s="164"/>
      <c r="BX22" s="164"/>
      <c r="BY22" s="164"/>
      <c r="BZ22" s="164"/>
      <c r="CA22" s="164"/>
      <c r="CB22" s="164"/>
      <c r="CC22" s="164"/>
      <c r="CD22" s="164"/>
      <c r="CE22" s="164"/>
      <c r="CF22" s="164"/>
      <c r="CG22" s="164"/>
      <c r="CH22" s="164"/>
      <c r="CI22" s="164"/>
      <c r="CJ22" s="164"/>
      <c r="CK22" s="164"/>
      <c r="CL22" s="164"/>
      <c r="CM22" s="164"/>
      <c r="CN22" s="164"/>
      <c r="CO22" s="164"/>
      <c r="CP22" s="164"/>
      <c r="CQ22" s="164"/>
      <c r="CR22" s="164"/>
      <c r="CS22" s="164"/>
      <c r="CT22" s="164"/>
      <c r="CU22" s="164"/>
      <c r="CV22" s="164"/>
      <c r="CW22" s="164"/>
      <c r="CX22" s="164"/>
      <c r="CY22" s="164"/>
      <c r="CZ22" s="164"/>
      <c r="DA22" s="164"/>
      <c r="DB22" s="164"/>
      <c r="DC22" s="164"/>
      <c r="DD22" s="164"/>
      <c r="DE22" s="164"/>
      <c r="DF22" s="164"/>
      <c r="DG22" s="164"/>
      <c r="DH22" s="164"/>
      <c r="DI22" s="164"/>
      <c r="DJ22" s="164"/>
      <c r="DK22" s="164"/>
      <c r="DL22" s="164"/>
      <c r="DM22" s="164"/>
      <c r="DN22" s="164"/>
      <c r="DO22" s="164"/>
      <c r="DP22" s="164"/>
      <c r="DQ22" s="164"/>
      <c r="DR22" s="164"/>
      <c r="DS22" s="164"/>
      <c r="DT22" s="164"/>
      <c r="DU22" s="164"/>
      <c r="DV22" s="164"/>
      <c r="DW22" s="164"/>
      <c r="DX22" s="164"/>
      <c r="DY22" s="164"/>
      <c r="DZ22" s="164"/>
      <c r="EA22" s="164"/>
      <c r="EB22" s="164"/>
      <c r="EC22" s="164"/>
      <c r="ED22" s="164"/>
      <c r="EE22" s="164"/>
      <c r="EF22" s="164"/>
      <c r="EG22" s="164"/>
      <c r="EH22" s="164"/>
      <c r="EI22" s="164"/>
      <c r="EJ22" s="164"/>
      <c r="EK22" s="164"/>
      <c r="EL22" s="164"/>
      <c r="EM22" s="164"/>
      <c r="EN22" s="164"/>
      <c r="EO22" s="164"/>
      <c r="EP22" s="164"/>
      <c r="EQ22" s="164"/>
      <c r="ER22" s="164"/>
      <c r="ES22" s="164"/>
      <c r="ET22" s="164"/>
      <c r="EU22" s="164"/>
      <c r="EV22" s="164"/>
      <c r="EW22" s="164"/>
      <c r="EX22" s="164"/>
      <c r="EY22" s="164"/>
      <c r="EZ22" s="164"/>
      <c r="FA22" s="164"/>
      <c r="FB22" s="164"/>
      <c r="FC22" s="164"/>
      <c r="FD22" s="164"/>
      <c r="FE22" s="164"/>
      <c r="FF22" s="164"/>
      <c r="FG22" s="164"/>
      <c r="FH22" s="164"/>
      <c r="FI22" s="164"/>
      <c r="FJ22" s="164"/>
      <c r="FK22" s="164"/>
      <c r="FL22" s="164"/>
      <c r="FM22" s="164"/>
      <c r="FN22" s="164"/>
      <c r="FO22" s="164"/>
      <c r="FP22" s="164"/>
      <c r="FQ22" s="164"/>
      <c r="FR22" s="164"/>
      <c r="FS22" s="164"/>
      <c r="FT22" s="164"/>
      <c r="FU22" s="164"/>
      <c r="FV22" s="164"/>
      <c r="FW22" s="164"/>
      <c r="FX22" s="164"/>
      <c r="FY22" s="164"/>
      <c r="FZ22" s="164"/>
      <c r="GA22" s="164"/>
      <c r="GB22" s="164"/>
      <c r="GC22" s="164"/>
      <c r="GD22" s="164"/>
      <c r="GE22" s="164"/>
      <c r="GF22" s="164"/>
      <c r="GG22" s="164"/>
      <c r="GH22" s="164"/>
      <c r="GI22" s="164"/>
      <c r="GJ22" s="164"/>
      <c r="GK22" s="164"/>
      <c r="GL22" s="164"/>
      <c r="GM22" s="164"/>
      <c r="GN22" s="164"/>
      <c r="GO22" s="164"/>
      <c r="GP22" s="164"/>
      <c r="GQ22" s="164"/>
      <c r="GR22" s="164"/>
      <c r="GS22" s="164"/>
      <c r="GT22" s="164"/>
      <c r="GU22" s="164"/>
      <c r="GV22" s="164"/>
      <c r="GW22" s="164"/>
      <c r="GX22" s="164"/>
      <c r="GY22" s="164"/>
      <c r="GZ22" s="164"/>
      <c r="HA22" s="164"/>
      <c r="HB22" s="164"/>
      <c r="HC22" s="164"/>
      <c r="HD22" s="164"/>
      <c r="HE22" s="164"/>
      <c r="HF22" s="164"/>
      <c r="HG22" s="164"/>
      <c r="HH22" s="164"/>
      <c r="HI22" s="164"/>
      <c r="HJ22" s="164"/>
      <c r="HK22" s="164"/>
      <c r="HL22" s="164"/>
      <c r="HM22" s="164"/>
      <c r="HN22" s="164"/>
      <c r="HO22" s="164"/>
      <c r="HP22" s="164"/>
      <c r="HQ22" s="164"/>
      <c r="HR22" s="164"/>
      <c r="HS22" s="164"/>
      <c r="HT22" s="164"/>
      <c r="HU22" s="164"/>
      <c r="HV22" s="164"/>
      <c r="HW22" s="164"/>
      <c r="HX22" s="164"/>
      <c r="HY22" s="164"/>
      <c r="HZ22" s="164"/>
      <c r="IA22" s="164"/>
      <c r="IB22" s="164"/>
      <c r="IC22" s="164"/>
      <c r="ID22" s="164"/>
    </row>
    <row r="23" spans="1:238">
      <c r="A23" s="196"/>
      <c r="B23" s="164"/>
      <c r="C23" s="164"/>
      <c r="D23" s="196"/>
      <c r="E23" s="198"/>
      <c r="F23" s="199"/>
      <c r="G23" s="201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</row>
    <row r="24" spans="1:238">
      <c r="A24" s="196"/>
      <c r="B24" s="164"/>
      <c r="C24" s="164"/>
      <c r="D24" s="196"/>
      <c r="E24" s="198"/>
      <c r="F24" s="199"/>
      <c r="G24" s="201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</row>
    <row r="25" spans="1:238">
      <c r="A25" s="196"/>
      <c r="B25" s="164"/>
      <c r="C25" s="164"/>
      <c r="D25" s="196"/>
      <c r="E25" s="198"/>
      <c r="F25" s="199"/>
      <c r="G25" s="201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  <c r="CT25" s="164"/>
      <c r="CU25" s="164"/>
      <c r="CV25" s="164"/>
      <c r="CW25" s="164"/>
      <c r="CX25" s="164"/>
      <c r="CY25" s="164"/>
      <c r="CZ25" s="164"/>
      <c r="DA25" s="164"/>
      <c r="DB25" s="164"/>
      <c r="DC25" s="164"/>
      <c r="DD25" s="164"/>
      <c r="DE25" s="164"/>
      <c r="DF25" s="164"/>
      <c r="DG25" s="164"/>
      <c r="DH25" s="164"/>
      <c r="DI25" s="164"/>
      <c r="DJ25" s="164"/>
      <c r="DK25" s="164"/>
      <c r="DL25" s="164"/>
      <c r="DM25" s="164"/>
      <c r="DN25" s="164"/>
      <c r="DO25" s="164"/>
      <c r="DP25" s="164"/>
      <c r="DQ25" s="164"/>
      <c r="DR25" s="164"/>
      <c r="DS25" s="164"/>
      <c r="DT25" s="164"/>
      <c r="DU25" s="164"/>
      <c r="DV25" s="164"/>
      <c r="DW25" s="164"/>
      <c r="DX25" s="164"/>
      <c r="DY25" s="164"/>
      <c r="DZ25" s="164"/>
      <c r="EA25" s="164"/>
      <c r="EB25" s="164"/>
      <c r="EC25" s="164"/>
      <c r="ED25" s="164"/>
      <c r="EE25" s="164"/>
      <c r="EF25" s="164"/>
      <c r="EG25" s="164"/>
      <c r="EH25" s="164"/>
      <c r="EI25" s="164"/>
      <c r="EJ25" s="164"/>
      <c r="EK25" s="164"/>
      <c r="EL25" s="164"/>
      <c r="EM25" s="164"/>
      <c r="EN25" s="164"/>
      <c r="EO25" s="164"/>
      <c r="EP25" s="164"/>
      <c r="EQ25" s="164"/>
      <c r="ER25" s="164"/>
      <c r="ES25" s="164"/>
      <c r="ET25" s="164"/>
      <c r="EU25" s="164"/>
      <c r="EV25" s="164"/>
      <c r="EW25" s="164"/>
      <c r="EX25" s="164"/>
      <c r="EY25" s="164"/>
      <c r="EZ25" s="164"/>
      <c r="FA25" s="164"/>
      <c r="FB25" s="164"/>
      <c r="FC25" s="164"/>
      <c r="FD25" s="164"/>
      <c r="FE25" s="164"/>
      <c r="FF25" s="164"/>
      <c r="FG25" s="164"/>
      <c r="FH25" s="164"/>
      <c r="FI25" s="164"/>
      <c r="FJ25" s="164"/>
      <c r="FK25" s="164"/>
      <c r="FL25" s="164"/>
      <c r="FM25" s="164"/>
      <c r="FN25" s="164"/>
      <c r="FO25" s="164"/>
      <c r="FP25" s="164"/>
      <c r="FQ25" s="164"/>
      <c r="FR25" s="164"/>
      <c r="FS25" s="164"/>
      <c r="FT25" s="164"/>
      <c r="FU25" s="164"/>
      <c r="FV25" s="164"/>
      <c r="FW25" s="164"/>
      <c r="FX25" s="164"/>
      <c r="FY25" s="164"/>
      <c r="FZ25" s="164"/>
      <c r="GA25" s="164"/>
      <c r="GB25" s="164"/>
      <c r="GC25" s="164"/>
      <c r="GD25" s="164"/>
      <c r="GE25" s="164"/>
      <c r="GF25" s="164"/>
      <c r="GG25" s="164"/>
      <c r="GH25" s="164"/>
      <c r="GI25" s="164"/>
      <c r="GJ25" s="164"/>
      <c r="GK25" s="164"/>
      <c r="GL25" s="164"/>
      <c r="GM25" s="164"/>
      <c r="GN25" s="164"/>
      <c r="GO25" s="164"/>
      <c r="GP25" s="164"/>
      <c r="GQ25" s="164"/>
      <c r="GR25" s="164"/>
      <c r="GS25" s="164"/>
      <c r="GT25" s="164"/>
      <c r="GU25" s="164"/>
      <c r="GV25" s="164"/>
      <c r="GW25" s="164"/>
      <c r="GX25" s="164"/>
      <c r="GY25" s="164"/>
      <c r="GZ25" s="164"/>
      <c r="HA25" s="164"/>
      <c r="HB25" s="164"/>
      <c r="HC25" s="164"/>
      <c r="HD25" s="164"/>
      <c r="HE25" s="164"/>
      <c r="HF25" s="164"/>
      <c r="HG25" s="164"/>
      <c r="HH25" s="164"/>
      <c r="HI25" s="164"/>
      <c r="HJ25" s="164"/>
      <c r="HK25" s="164"/>
      <c r="HL25" s="164"/>
      <c r="HM25" s="164"/>
      <c r="HN25" s="164"/>
      <c r="HO25" s="164"/>
      <c r="HP25" s="164"/>
      <c r="HQ25" s="164"/>
      <c r="HR25" s="164"/>
      <c r="HS25" s="164"/>
      <c r="HT25" s="164"/>
      <c r="HU25" s="164"/>
      <c r="HV25" s="164"/>
      <c r="HW25" s="164"/>
      <c r="HX25" s="164"/>
      <c r="HY25" s="164"/>
      <c r="HZ25" s="164"/>
      <c r="IA25" s="164"/>
      <c r="IB25" s="164"/>
      <c r="IC25" s="164"/>
      <c r="ID25" s="164"/>
    </row>
    <row r="26" spans="1:238">
      <c r="A26" s="196"/>
      <c r="B26" s="164"/>
      <c r="C26" s="164"/>
      <c r="D26" s="196"/>
      <c r="E26" s="198"/>
      <c r="F26" s="199"/>
      <c r="G26" s="201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4"/>
      <c r="AH26" s="164"/>
      <c r="AI26" s="164"/>
      <c r="AJ26" s="164"/>
      <c r="AK26" s="164"/>
      <c r="AL26" s="164"/>
      <c r="AM26" s="164"/>
      <c r="AN26" s="164"/>
      <c r="AO26" s="164"/>
      <c r="AP26" s="164"/>
      <c r="AQ26" s="164"/>
      <c r="AR26" s="164"/>
      <c r="AS26" s="16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4"/>
      <c r="BN26" s="164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64"/>
      <c r="CG26" s="164"/>
      <c r="CH26" s="164"/>
      <c r="CI26" s="164"/>
      <c r="CJ26" s="164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4"/>
      <c r="CV26" s="164"/>
      <c r="CW26" s="164"/>
      <c r="CX26" s="164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4"/>
      <c r="DJ26" s="164"/>
      <c r="DK26" s="164"/>
      <c r="DL26" s="164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4"/>
      <c r="DX26" s="164"/>
      <c r="DY26" s="164"/>
      <c r="DZ26" s="164"/>
      <c r="EA26" s="164"/>
      <c r="EB26" s="164"/>
      <c r="EC26" s="164"/>
      <c r="ED26" s="164"/>
      <c r="EE26" s="164"/>
      <c r="EF26" s="164"/>
      <c r="EG26" s="164"/>
      <c r="EH26" s="164"/>
      <c r="EI26" s="164"/>
      <c r="EJ26" s="164"/>
      <c r="EK26" s="164"/>
      <c r="EL26" s="164"/>
      <c r="EM26" s="164"/>
      <c r="EN26" s="164"/>
      <c r="EO26" s="164"/>
      <c r="EP26" s="164"/>
      <c r="EQ26" s="164"/>
      <c r="ER26" s="164"/>
      <c r="ES26" s="164"/>
      <c r="ET26" s="164"/>
      <c r="EU26" s="164"/>
      <c r="EV26" s="164"/>
      <c r="EW26" s="164"/>
      <c r="EX26" s="164"/>
      <c r="EY26" s="164"/>
      <c r="EZ26" s="164"/>
      <c r="FA26" s="164"/>
      <c r="FB26" s="164"/>
      <c r="FC26" s="164"/>
      <c r="FD26" s="164"/>
      <c r="FE26" s="164"/>
      <c r="FF26" s="164"/>
      <c r="FG26" s="164"/>
      <c r="FH26" s="164"/>
      <c r="FI26" s="164"/>
      <c r="FJ26" s="164"/>
      <c r="FK26" s="164"/>
      <c r="FL26" s="164"/>
      <c r="FM26" s="164"/>
      <c r="FN26" s="164"/>
      <c r="FO26" s="164"/>
      <c r="FP26" s="164"/>
      <c r="FQ26" s="164"/>
      <c r="FR26" s="164"/>
      <c r="FS26" s="164"/>
      <c r="FT26" s="164"/>
      <c r="FU26" s="164"/>
      <c r="FV26" s="164"/>
      <c r="FW26" s="164"/>
      <c r="FX26" s="164"/>
      <c r="FY26" s="164"/>
      <c r="FZ26" s="164"/>
      <c r="GA26" s="164"/>
      <c r="GB26" s="164"/>
      <c r="GC26" s="164"/>
      <c r="GD26" s="164"/>
      <c r="GE26" s="164"/>
      <c r="GF26" s="164"/>
      <c r="GG26" s="164"/>
      <c r="GH26" s="164"/>
      <c r="GI26" s="164"/>
      <c r="GJ26" s="164"/>
      <c r="GK26" s="164"/>
      <c r="GL26" s="164"/>
      <c r="GM26" s="164"/>
      <c r="GN26" s="164"/>
      <c r="GO26" s="164"/>
      <c r="GP26" s="164"/>
      <c r="GQ26" s="164"/>
      <c r="GR26" s="164"/>
      <c r="GS26" s="164"/>
      <c r="GT26" s="164"/>
      <c r="GU26" s="164"/>
      <c r="GV26" s="164"/>
      <c r="GW26" s="164"/>
      <c r="GX26" s="164"/>
      <c r="GY26" s="164"/>
      <c r="GZ26" s="164"/>
      <c r="HA26" s="164"/>
      <c r="HB26" s="164"/>
      <c r="HC26" s="164"/>
      <c r="HD26" s="164"/>
      <c r="HE26" s="164"/>
      <c r="HF26" s="164"/>
      <c r="HG26" s="164"/>
      <c r="HH26" s="164"/>
      <c r="HI26" s="164"/>
      <c r="HJ26" s="164"/>
      <c r="HK26" s="164"/>
      <c r="HL26" s="164"/>
      <c r="HM26" s="164"/>
      <c r="HN26" s="164"/>
      <c r="HO26" s="164"/>
      <c r="HP26" s="164"/>
      <c r="HQ26" s="164"/>
      <c r="HR26" s="164"/>
      <c r="HS26" s="164"/>
      <c r="HT26" s="164"/>
      <c r="HU26" s="164"/>
      <c r="HV26" s="164"/>
      <c r="HW26" s="164"/>
      <c r="HX26" s="164"/>
      <c r="HY26" s="164"/>
      <c r="HZ26" s="164"/>
      <c r="IA26" s="164"/>
      <c r="IB26" s="164"/>
      <c r="IC26" s="164"/>
      <c r="ID26" s="164"/>
    </row>
    <row r="27" spans="1:238">
      <c r="A27" s="196"/>
      <c r="B27" s="164"/>
      <c r="C27" s="164"/>
      <c r="D27" s="196"/>
      <c r="E27" s="198"/>
      <c r="F27" s="199"/>
      <c r="G27" s="201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4"/>
      <c r="BM27" s="164"/>
      <c r="BN27" s="164"/>
      <c r="BO27" s="164"/>
      <c r="BP27" s="164"/>
      <c r="BQ27" s="164"/>
      <c r="BR27" s="164"/>
      <c r="BS27" s="164"/>
      <c r="BT27" s="164"/>
      <c r="BU27" s="164"/>
      <c r="BV27" s="164"/>
      <c r="BW27" s="164"/>
      <c r="BX27" s="164"/>
      <c r="BY27" s="164"/>
      <c r="BZ27" s="164"/>
      <c r="CA27" s="164"/>
      <c r="CB27" s="164"/>
      <c r="CC27" s="164"/>
      <c r="CD27" s="164"/>
      <c r="CE27" s="164"/>
      <c r="CF27" s="164"/>
      <c r="CG27" s="164"/>
      <c r="CH27" s="164"/>
      <c r="CI27" s="164"/>
      <c r="CJ27" s="164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4"/>
      <c r="CV27" s="164"/>
      <c r="CW27" s="164"/>
      <c r="CX27" s="164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4"/>
      <c r="DJ27" s="164"/>
      <c r="DK27" s="164"/>
      <c r="DL27" s="164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4"/>
      <c r="DX27" s="164"/>
      <c r="DY27" s="164"/>
      <c r="DZ27" s="164"/>
      <c r="EA27" s="164"/>
      <c r="EB27" s="164"/>
      <c r="EC27" s="164"/>
      <c r="ED27" s="164"/>
      <c r="EE27" s="164"/>
      <c r="EF27" s="164"/>
      <c r="EG27" s="164"/>
      <c r="EH27" s="164"/>
      <c r="EI27" s="164"/>
      <c r="EJ27" s="164"/>
      <c r="EK27" s="164"/>
      <c r="EL27" s="164"/>
      <c r="EM27" s="164"/>
      <c r="EN27" s="164"/>
      <c r="EO27" s="164"/>
      <c r="EP27" s="164"/>
      <c r="EQ27" s="164"/>
      <c r="ER27" s="164"/>
      <c r="ES27" s="164"/>
      <c r="ET27" s="164"/>
      <c r="EU27" s="164"/>
      <c r="EV27" s="164"/>
      <c r="EW27" s="164"/>
      <c r="EX27" s="164"/>
      <c r="EY27" s="164"/>
      <c r="EZ27" s="164"/>
      <c r="FA27" s="164"/>
      <c r="FB27" s="164"/>
      <c r="FC27" s="164"/>
      <c r="FD27" s="164"/>
      <c r="FE27" s="164"/>
      <c r="FF27" s="164"/>
      <c r="FG27" s="164"/>
      <c r="FH27" s="164"/>
      <c r="FI27" s="164"/>
      <c r="FJ27" s="164"/>
      <c r="FK27" s="164"/>
      <c r="FL27" s="164"/>
      <c r="FM27" s="164"/>
      <c r="FN27" s="164"/>
      <c r="FO27" s="164"/>
      <c r="FP27" s="164"/>
      <c r="FQ27" s="164"/>
      <c r="FR27" s="164"/>
      <c r="FS27" s="164"/>
      <c r="FT27" s="164"/>
      <c r="FU27" s="164"/>
      <c r="FV27" s="164"/>
      <c r="FW27" s="164"/>
      <c r="FX27" s="164"/>
      <c r="FY27" s="164"/>
      <c r="FZ27" s="164"/>
      <c r="GA27" s="164"/>
      <c r="GB27" s="164"/>
      <c r="GC27" s="164"/>
      <c r="GD27" s="164"/>
      <c r="GE27" s="164"/>
      <c r="GF27" s="164"/>
      <c r="GG27" s="164"/>
      <c r="GH27" s="164"/>
      <c r="GI27" s="164"/>
      <c r="GJ27" s="164"/>
      <c r="GK27" s="164"/>
      <c r="GL27" s="164"/>
      <c r="GM27" s="164"/>
      <c r="GN27" s="164"/>
      <c r="GO27" s="164"/>
      <c r="GP27" s="164"/>
      <c r="GQ27" s="164"/>
      <c r="GR27" s="164"/>
      <c r="GS27" s="164"/>
      <c r="GT27" s="164"/>
      <c r="GU27" s="164"/>
      <c r="GV27" s="164"/>
      <c r="GW27" s="164"/>
      <c r="GX27" s="164"/>
      <c r="GY27" s="164"/>
      <c r="GZ27" s="164"/>
      <c r="HA27" s="164"/>
      <c r="HB27" s="164"/>
      <c r="HC27" s="164"/>
      <c r="HD27" s="164"/>
      <c r="HE27" s="164"/>
      <c r="HF27" s="164"/>
      <c r="HG27" s="164"/>
      <c r="HH27" s="164"/>
      <c r="HI27" s="164"/>
      <c r="HJ27" s="164"/>
      <c r="HK27" s="164"/>
      <c r="HL27" s="164"/>
      <c r="HM27" s="164"/>
      <c r="HN27" s="164"/>
      <c r="HO27" s="164"/>
      <c r="HP27" s="164"/>
      <c r="HQ27" s="164"/>
      <c r="HR27" s="164"/>
      <c r="HS27" s="164"/>
      <c r="HT27" s="164"/>
      <c r="HU27" s="164"/>
      <c r="HV27" s="164"/>
      <c r="HW27" s="164"/>
      <c r="HX27" s="164"/>
      <c r="HY27" s="164"/>
      <c r="HZ27" s="164"/>
      <c r="IA27" s="164"/>
      <c r="IB27" s="164"/>
      <c r="IC27" s="164"/>
      <c r="ID27" s="164"/>
    </row>
    <row r="28" spans="1:238">
      <c r="A28" s="196"/>
      <c r="B28" s="164"/>
      <c r="C28" s="164"/>
      <c r="D28" s="196"/>
      <c r="E28" s="198"/>
      <c r="F28" s="199"/>
      <c r="G28" s="201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  <c r="DT28" s="164"/>
      <c r="DU28" s="164"/>
      <c r="DV28" s="164"/>
      <c r="DW28" s="164"/>
      <c r="DX28" s="164"/>
      <c r="DY28" s="164"/>
      <c r="DZ28" s="164"/>
      <c r="EA28" s="164"/>
      <c r="EB28" s="164"/>
      <c r="EC28" s="164"/>
      <c r="ED28" s="164"/>
      <c r="EE28" s="164"/>
      <c r="EF28" s="164"/>
      <c r="EG28" s="164"/>
      <c r="EH28" s="164"/>
      <c r="EI28" s="164"/>
      <c r="EJ28" s="164"/>
      <c r="EK28" s="164"/>
      <c r="EL28" s="164"/>
      <c r="EM28" s="164"/>
      <c r="EN28" s="164"/>
      <c r="EO28" s="164"/>
      <c r="EP28" s="164"/>
      <c r="EQ28" s="164"/>
      <c r="ER28" s="164"/>
      <c r="ES28" s="164"/>
      <c r="ET28" s="164"/>
      <c r="EU28" s="164"/>
      <c r="EV28" s="164"/>
      <c r="EW28" s="164"/>
      <c r="EX28" s="164"/>
      <c r="EY28" s="164"/>
      <c r="EZ28" s="164"/>
      <c r="FA28" s="164"/>
      <c r="FB28" s="164"/>
      <c r="FC28" s="164"/>
      <c r="FD28" s="164"/>
      <c r="FE28" s="164"/>
      <c r="FF28" s="164"/>
      <c r="FG28" s="164"/>
      <c r="FH28" s="164"/>
      <c r="FI28" s="164"/>
      <c r="FJ28" s="164"/>
      <c r="FK28" s="164"/>
      <c r="FL28" s="164"/>
      <c r="FM28" s="164"/>
      <c r="FN28" s="164"/>
      <c r="FO28" s="164"/>
      <c r="FP28" s="164"/>
      <c r="FQ28" s="164"/>
      <c r="FR28" s="164"/>
      <c r="FS28" s="164"/>
      <c r="FT28" s="164"/>
      <c r="FU28" s="164"/>
      <c r="FV28" s="164"/>
      <c r="FW28" s="164"/>
      <c r="FX28" s="164"/>
      <c r="FY28" s="164"/>
      <c r="FZ28" s="164"/>
      <c r="GA28" s="164"/>
      <c r="GB28" s="164"/>
      <c r="GC28" s="164"/>
      <c r="GD28" s="164"/>
      <c r="GE28" s="164"/>
      <c r="GF28" s="164"/>
      <c r="GG28" s="164"/>
      <c r="GH28" s="164"/>
      <c r="GI28" s="164"/>
      <c r="GJ28" s="164"/>
      <c r="GK28" s="164"/>
      <c r="GL28" s="164"/>
      <c r="GM28" s="164"/>
      <c r="GN28" s="164"/>
      <c r="GO28" s="164"/>
      <c r="GP28" s="164"/>
      <c r="GQ28" s="164"/>
      <c r="GR28" s="164"/>
      <c r="GS28" s="164"/>
      <c r="GT28" s="164"/>
      <c r="GU28" s="164"/>
      <c r="GV28" s="164"/>
      <c r="GW28" s="164"/>
      <c r="GX28" s="164"/>
      <c r="GY28" s="164"/>
      <c r="GZ28" s="164"/>
      <c r="HA28" s="164"/>
      <c r="HB28" s="164"/>
      <c r="HC28" s="164"/>
      <c r="HD28" s="164"/>
      <c r="HE28" s="164"/>
      <c r="HF28" s="164"/>
      <c r="HG28" s="164"/>
      <c r="HH28" s="164"/>
      <c r="HI28" s="164"/>
      <c r="HJ28" s="164"/>
      <c r="HK28" s="164"/>
      <c r="HL28" s="164"/>
      <c r="HM28" s="164"/>
      <c r="HN28" s="164"/>
      <c r="HO28" s="164"/>
      <c r="HP28" s="164"/>
      <c r="HQ28" s="164"/>
      <c r="HR28" s="164"/>
      <c r="HS28" s="164"/>
      <c r="HT28" s="164"/>
      <c r="HU28" s="164"/>
      <c r="HV28" s="164"/>
      <c r="HW28" s="164"/>
      <c r="HX28" s="164"/>
      <c r="HY28" s="164"/>
      <c r="HZ28" s="164"/>
      <c r="IA28" s="164"/>
      <c r="IB28" s="164"/>
      <c r="IC28" s="164"/>
      <c r="ID28" s="164"/>
    </row>
    <row r="29" spans="1:238">
      <c r="A29" s="196"/>
      <c r="B29" s="164"/>
      <c r="C29" s="164"/>
      <c r="D29" s="196"/>
      <c r="E29" s="198"/>
      <c r="F29" s="199"/>
      <c r="G29" s="201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4"/>
      <c r="DX29" s="164"/>
      <c r="DY29" s="164"/>
      <c r="DZ29" s="164"/>
      <c r="EA29" s="164"/>
      <c r="EB29" s="164"/>
      <c r="EC29" s="164"/>
      <c r="ED29" s="164"/>
      <c r="EE29" s="164"/>
      <c r="EF29" s="164"/>
      <c r="EG29" s="164"/>
      <c r="EH29" s="164"/>
      <c r="EI29" s="164"/>
      <c r="EJ29" s="164"/>
      <c r="EK29" s="164"/>
      <c r="EL29" s="164"/>
      <c r="EM29" s="164"/>
      <c r="EN29" s="164"/>
      <c r="EO29" s="164"/>
      <c r="EP29" s="164"/>
      <c r="EQ29" s="164"/>
      <c r="ER29" s="164"/>
      <c r="ES29" s="164"/>
      <c r="ET29" s="164"/>
      <c r="EU29" s="164"/>
      <c r="EV29" s="164"/>
      <c r="EW29" s="164"/>
      <c r="EX29" s="164"/>
      <c r="EY29" s="164"/>
      <c r="EZ29" s="164"/>
      <c r="FA29" s="164"/>
      <c r="FB29" s="164"/>
      <c r="FC29" s="164"/>
      <c r="FD29" s="164"/>
      <c r="FE29" s="164"/>
      <c r="FF29" s="164"/>
      <c r="FG29" s="164"/>
      <c r="FH29" s="164"/>
      <c r="FI29" s="164"/>
      <c r="FJ29" s="164"/>
      <c r="FK29" s="164"/>
      <c r="FL29" s="164"/>
      <c r="FM29" s="164"/>
      <c r="FN29" s="164"/>
      <c r="FO29" s="164"/>
      <c r="FP29" s="164"/>
      <c r="FQ29" s="164"/>
      <c r="FR29" s="164"/>
      <c r="FS29" s="164"/>
      <c r="FT29" s="164"/>
      <c r="FU29" s="164"/>
      <c r="FV29" s="164"/>
      <c r="FW29" s="164"/>
      <c r="FX29" s="164"/>
      <c r="FY29" s="164"/>
      <c r="FZ29" s="164"/>
      <c r="GA29" s="164"/>
      <c r="GB29" s="164"/>
      <c r="GC29" s="164"/>
      <c r="GD29" s="164"/>
      <c r="GE29" s="164"/>
      <c r="GF29" s="164"/>
      <c r="GG29" s="164"/>
      <c r="GH29" s="164"/>
      <c r="GI29" s="164"/>
      <c r="GJ29" s="164"/>
      <c r="GK29" s="164"/>
      <c r="GL29" s="164"/>
      <c r="GM29" s="164"/>
      <c r="GN29" s="164"/>
      <c r="GO29" s="164"/>
      <c r="GP29" s="164"/>
      <c r="GQ29" s="164"/>
      <c r="GR29" s="164"/>
      <c r="GS29" s="164"/>
      <c r="GT29" s="164"/>
      <c r="GU29" s="164"/>
      <c r="GV29" s="164"/>
      <c r="GW29" s="164"/>
      <c r="GX29" s="164"/>
      <c r="GY29" s="164"/>
      <c r="GZ29" s="164"/>
      <c r="HA29" s="164"/>
      <c r="HB29" s="164"/>
      <c r="HC29" s="164"/>
      <c r="HD29" s="164"/>
      <c r="HE29" s="164"/>
      <c r="HF29" s="164"/>
      <c r="HG29" s="164"/>
      <c r="HH29" s="164"/>
      <c r="HI29" s="164"/>
      <c r="HJ29" s="164"/>
      <c r="HK29" s="164"/>
      <c r="HL29" s="164"/>
      <c r="HM29" s="164"/>
      <c r="HN29" s="164"/>
      <c r="HO29" s="164"/>
      <c r="HP29" s="164"/>
      <c r="HQ29" s="164"/>
      <c r="HR29" s="164"/>
      <c r="HS29" s="164"/>
      <c r="HT29" s="164"/>
      <c r="HU29" s="164"/>
      <c r="HV29" s="164"/>
      <c r="HW29" s="164"/>
      <c r="HX29" s="164"/>
      <c r="HY29" s="164"/>
      <c r="HZ29" s="164"/>
      <c r="IA29" s="164"/>
      <c r="IB29" s="164"/>
      <c r="IC29" s="164"/>
      <c r="ID29" s="164"/>
    </row>
    <row r="30" spans="1:238">
      <c r="A30" s="196"/>
      <c r="B30" s="164"/>
      <c r="C30" s="164"/>
      <c r="D30" s="196"/>
      <c r="E30" s="198"/>
      <c r="F30" s="199"/>
      <c r="G30" s="201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4"/>
      <c r="CV30" s="164"/>
      <c r="CW30" s="164"/>
      <c r="CX30" s="164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4"/>
      <c r="DJ30" s="164"/>
      <c r="DK30" s="164"/>
      <c r="DL30" s="164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4"/>
      <c r="DX30" s="164"/>
      <c r="DY30" s="164"/>
      <c r="DZ30" s="164"/>
      <c r="EA30" s="164"/>
      <c r="EB30" s="164"/>
      <c r="EC30" s="164"/>
      <c r="ED30" s="164"/>
      <c r="EE30" s="164"/>
      <c r="EF30" s="164"/>
      <c r="EG30" s="164"/>
      <c r="EH30" s="164"/>
      <c r="EI30" s="164"/>
      <c r="EJ30" s="164"/>
      <c r="EK30" s="164"/>
      <c r="EL30" s="164"/>
      <c r="EM30" s="164"/>
      <c r="EN30" s="164"/>
      <c r="EO30" s="164"/>
      <c r="EP30" s="164"/>
      <c r="EQ30" s="164"/>
      <c r="ER30" s="164"/>
      <c r="ES30" s="164"/>
      <c r="ET30" s="164"/>
      <c r="EU30" s="164"/>
      <c r="EV30" s="164"/>
      <c r="EW30" s="164"/>
      <c r="EX30" s="164"/>
      <c r="EY30" s="164"/>
      <c r="EZ30" s="164"/>
      <c r="FA30" s="164"/>
      <c r="FB30" s="164"/>
      <c r="FC30" s="164"/>
      <c r="FD30" s="164"/>
      <c r="FE30" s="164"/>
      <c r="FF30" s="164"/>
      <c r="FG30" s="164"/>
      <c r="FH30" s="164"/>
      <c r="FI30" s="164"/>
      <c r="FJ30" s="164"/>
      <c r="FK30" s="164"/>
      <c r="FL30" s="164"/>
      <c r="FM30" s="164"/>
      <c r="FN30" s="164"/>
      <c r="FO30" s="164"/>
      <c r="FP30" s="164"/>
      <c r="FQ30" s="164"/>
      <c r="FR30" s="164"/>
      <c r="FS30" s="164"/>
      <c r="FT30" s="164"/>
      <c r="FU30" s="164"/>
      <c r="FV30" s="164"/>
      <c r="FW30" s="164"/>
      <c r="FX30" s="164"/>
      <c r="FY30" s="164"/>
      <c r="FZ30" s="164"/>
      <c r="GA30" s="164"/>
      <c r="GB30" s="164"/>
      <c r="GC30" s="164"/>
      <c r="GD30" s="164"/>
      <c r="GE30" s="164"/>
      <c r="GF30" s="164"/>
      <c r="GG30" s="164"/>
      <c r="GH30" s="164"/>
      <c r="GI30" s="164"/>
      <c r="GJ30" s="164"/>
      <c r="GK30" s="164"/>
      <c r="GL30" s="164"/>
      <c r="GM30" s="164"/>
      <c r="GN30" s="164"/>
      <c r="GO30" s="164"/>
      <c r="GP30" s="164"/>
      <c r="GQ30" s="164"/>
      <c r="GR30" s="164"/>
      <c r="GS30" s="164"/>
      <c r="GT30" s="164"/>
      <c r="GU30" s="164"/>
      <c r="GV30" s="164"/>
      <c r="GW30" s="164"/>
      <c r="GX30" s="164"/>
      <c r="GY30" s="164"/>
      <c r="GZ30" s="164"/>
      <c r="HA30" s="164"/>
      <c r="HB30" s="164"/>
      <c r="HC30" s="164"/>
      <c r="HD30" s="164"/>
      <c r="HE30" s="164"/>
      <c r="HF30" s="164"/>
      <c r="HG30" s="164"/>
      <c r="HH30" s="164"/>
      <c r="HI30" s="164"/>
      <c r="HJ30" s="164"/>
      <c r="HK30" s="164"/>
      <c r="HL30" s="164"/>
      <c r="HM30" s="164"/>
      <c r="HN30" s="164"/>
      <c r="HO30" s="164"/>
      <c r="HP30" s="164"/>
      <c r="HQ30" s="164"/>
      <c r="HR30" s="164"/>
      <c r="HS30" s="164"/>
      <c r="HT30" s="164"/>
      <c r="HU30" s="164"/>
      <c r="HV30" s="164"/>
      <c r="HW30" s="164"/>
      <c r="HX30" s="164"/>
      <c r="HY30" s="164"/>
      <c r="HZ30" s="164"/>
      <c r="IA30" s="164"/>
      <c r="IB30" s="164"/>
      <c r="IC30" s="164"/>
      <c r="ID30" s="164"/>
    </row>
    <row r="31" spans="1:238">
      <c r="A31" s="196"/>
      <c r="B31" s="164"/>
      <c r="C31" s="164"/>
      <c r="D31" s="196"/>
      <c r="E31" s="198"/>
      <c r="F31" s="199"/>
      <c r="G31" s="201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  <c r="CD31" s="164"/>
      <c r="CE31" s="164"/>
      <c r="CF31" s="164"/>
      <c r="CG31" s="164"/>
      <c r="CH31" s="164"/>
      <c r="CI31" s="164"/>
      <c r="CJ31" s="164"/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4"/>
      <c r="DJ31" s="164"/>
      <c r="DK31" s="164"/>
      <c r="DL31" s="164"/>
      <c r="DM31" s="164"/>
      <c r="DN31" s="164"/>
      <c r="DO31" s="164"/>
      <c r="DP31" s="164"/>
      <c r="DQ31" s="164"/>
      <c r="DR31" s="164"/>
      <c r="DS31" s="164"/>
      <c r="DT31" s="164"/>
      <c r="DU31" s="164"/>
      <c r="DV31" s="164"/>
      <c r="DW31" s="164"/>
      <c r="DX31" s="164"/>
      <c r="DY31" s="164"/>
      <c r="DZ31" s="164"/>
      <c r="EA31" s="164"/>
      <c r="EB31" s="164"/>
      <c r="EC31" s="164"/>
      <c r="ED31" s="164"/>
      <c r="EE31" s="164"/>
      <c r="EF31" s="164"/>
      <c r="EG31" s="164"/>
      <c r="EH31" s="164"/>
      <c r="EI31" s="164"/>
      <c r="EJ31" s="164"/>
      <c r="EK31" s="164"/>
      <c r="EL31" s="164"/>
      <c r="EM31" s="164"/>
      <c r="EN31" s="164"/>
      <c r="EO31" s="164"/>
      <c r="EP31" s="164"/>
      <c r="EQ31" s="164"/>
      <c r="ER31" s="164"/>
      <c r="ES31" s="164"/>
      <c r="ET31" s="164"/>
      <c r="EU31" s="164"/>
      <c r="EV31" s="164"/>
      <c r="EW31" s="164"/>
      <c r="EX31" s="164"/>
      <c r="EY31" s="164"/>
      <c r="EZ31" s="164"/>
      <c r="FA31" s="164"/>
      <c r="FB31" s="164"/>
      <c r="FC31" s="164"/>
      <c r="FD31" s="164"/>
      <c r="FE31" s="164"/>
      <c r="FF31" s="164"/>
      <c r="FG31" s="164"/>
      <c r="FH31" s="164"/>
      <c r="FI31" s="164"/>
      <c r="FJ31" s="164"/>
      <c r="FK31" s="164"/>
      <c r="FL31" s="164"/>
      <c r="FM31" s="164"/>
      <c r="FN31" s="164"/>
      <c r="FO31" s="164"/>
      <c r="FP31" s="164"/>
      <c r="FQ31" s="164"/>
      <c r="FR31" s="164"/>
      <c r="FS31" s="164"/>
      <c r="FT31" s="164"/>
      <c r="FU31" s="164"/>
      <c r="FV31" s="164"/>
      <c r="FW31" s="164"/>
      <c r="FX31" s="164"/>
      <c r="FY31" s="164"/>
      <c r="FZ31" s="164"/>
      <c r="GA31" s="164"/>
      <c r="GB31" s="164"/>
      <c r="GC31" s="164"/>
      <c r="GD31" s="164"/>
      <c r="GE31" s="164"/>
      <c r="GF31" s="164"/>
      <c r="GG31" s="164"/>
      <c r="GH31" s="164"/>
      <c r="GI31" s="164"/>
      <c r="GJ31" s="164"/>
      <c r="GK31" s="164"/>
      <c r="GL31" s="164"/>
      <c r="GM31" s="164"/>
      <c r="GN31" s="164"/>
      <c r="GO31" s="164"/>
      <c r="GP31" s="164"/>
      <c r="GQ31" s="164"/>
      <c r="GR31" s="164"/>
      <c r="GS31" s="164"/>
      <c r="GT31" s="164"/>
      <c r="GU31" s="164"/>
      <c r="GV31" s="164"/>
      <c r="GW31" s="164"/>
      <c r="GX31" s="164"/>
      <c r="GY31" s="164"/>
      <c r="GZ31" s="164"/>
      <c r="HA31" s="164"/>
      <c r="HB31" s="164"/>
      <c r="HC31" s="164"/>
      <c r="HD31" s="164"/>
      <c r="HE31" s="164"/>
      <c r="HF31" s="164"/>
      <c r="HG31" s="164"/>
      <c r="HH31" s="164"/>
      <c r="HI31" s="164"/>
      <c r="HJ31" s="164"/>
      <c r="HK31" s="164"/>
      <c r="HL31" s="164"/>
      <c r="HM31" s="164"/>
      <c r="HN31" s="164"/>
      <c r="HO31" s="164"/>
      <c r="HP31" s="164"/>
      <c r="HQ31" s="164"/>
      <c r="HR31" s="164"/>
      <c r="HS31" s="164"/>
      <c r="HT31" s="164"/>
      <c r="HU31" s="164"/>
      <c r="HV31" s="164"/>
      <c r="HW31" s="164"/>
      <c r="HX31" s="164"/>
      <c r="HY31" s="164"/>
      <c r="HZ31" s="164"/>
      <c r="IA31" s="164"/>
      <c r="IB31" s="164"/>
      <c r="IC31" s="164"/>
      <c r="ID31" s="164"/>
    </row>
    <row r="32" spans="1:238">
      <c r="A32" s="196"/>
      <c r="B32" s="164"/>
      <c r="C32" s="164"/>
      <c r="D32" s="196"/>
      <c r="E32" s="198"/>
      <c r="F32" s="199"/>
      <c r="G32" s="201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  <c r="CD32" s="164"/>
      <c r="CE32" s="164"/>
      <c r="CF32" s="164"/>
      <c r="CG32" s="164"/>
      <c r="CH32" s="164"/>
      <c r="CI32" s="164"/>
      <c r="CJ32" s="164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4"/>
      <c r="CV32" s="164"/>
      <c r="CW32" s="164"/>
      <c r="CX32" s="164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4"/>
      <c r="DJ32" s="164"/>
      <c r="DK32" s="164"/>
      <c r="DL32" s="164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4"/>
      <c r="DX32" s="164"/>
      <c r="DY32" s="164"/>
      <c r="DZ32" s="164"/>
      <c r="EA32" s="164"/>
      <c r="EB32" s="164"/>
      <c r="EC32" s="164"/>
      <c r="ED32" s="164"/>
      <c r="EE32" s="164"/>
      <c r="EF32" s="164"/>
      <c r="EG32" s="164"/>
      <c r="EH32" s="164"/>
      <c r="EI32" s="164"/>
      <c r="EJ32" s="164"/>
      <c r="EK32" s="164"/>
      <c r="EL32" s="164"/>
      <c r="EM32" s="164"/>
      <c r="EN32" s="164"/>
      <c r="EO32" s="164"/>
      <c r="EP32" s="164"/>
      <c r="EQ32" s="164"/>
      <c r="ER32" s="164"/>
      <c r="ES32" s="164"/>
      <c r="ET32" s="164"/>
      <c r="EU32" s="164"/>
      <c r="EV32" s="164"/>
      <c r="EW32" s="164"/>
      <c r="EX32" s="164"/>
      <c r="EY32" s="164"/>
      <c r="EZ32" s="164"/>
      <c r="FA32" s="164"/>
      <c r="FB32" s="164"/>
      <c r="FC32" s="164"/>
      <c r="FD32" s="164"/>
      <c r="FE32" s="164"/>
      <c r="FF32" s="164"/>
      <c r="FG32" s="164"/>
      <c r="FH32" s="164"/>
      <c r="FI32" s="164"/>
      <c r="FJ32" s="164"/>
      <c r="FK32" s="164"/>
      <c r="FL32" s="164"/>
      <c r="FM32" s="164"/>
      <c r="FN32" s="164"/>
      <c r="FO32" s="164"/>
      <c r="FP32" s="164"/>
      <c r="FQ32" s="164"/>
      <c r="FR32" s="164"/>
      <c r="FS32" s="164"/>
      <c r="FT32" s="164"/>
      <c r="FU32" s="164"/>
      <c r="FV32" s="164"/>
      <c r="FW32" s="164"/>
      <c r="FX32" s="164"/>
      <c r="FY32" s="164"/>
      <c r="FZ32" s="164"/>
      <c r="GA32" s="164"/>
      <c r="GB32" s="164"/>
      <c r="GC32" s="164"/>
      <c r="GD32" s="164"/>
      <c r="GE32" s="164"/>
      <c r="GF32" s="164"/>
      <c r="GG32" s="164"/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164"/>
      <c r="GW32" s="164"/>
      <c r="GX32" s="164"/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</row>
    <row r="33" spans="1:238">
      <c r="A33" s="196"/>
      <c r="B33" s="164"/>
      <c r="C33" s="164"/>
      <c r="D33" s="196"/>
      <c r="E33" s="198"/>
      <c r="F33" s="199"/>
      <c r="G33" s="201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  <c r="CG33" s="164"/>
      <c r="CH33" s="164"/>
      <c r="CI33" s="164"/>
      <c r="CJ33" s="164"/>
      <c r="CK33" s="164"/>
      <c r="CL33" s="164"/>
      <c r="CM33" s="164"/>
      <c r="CN33" s="164"/>
      <c r="CO33" s="164"/>
      <c r="CP33" s="164"/>
      <c r="CQ33" s="164"/>
      <c r="CR33" s="164"/>
      <c r="CS33" s="164"/>
      <c r="CT33" s="164"/>
      <c r="CU33" s="164"/>
      <c r="CV33" s="164"/>
      <c r="CW33" s="164"/>
      <c r="CX33" s="164"/>
      <c r="CY33" s="164"/>
      <c r="CZ33" s="164"/>
      <c r="DA33" s="164"/>
      <c r="DB33" s="164"/>
      <c r="DC33" s="164"/>
      <c r="DD33" s="164"/>
      <c r="DE33" s="164"/>
      <c r="DF33" s="164"/>
      <c r="DG33" s="164"/>
      <c r="DH33" s="164"/>
      <c r="DI33" s="164"/>
      <c r="DJ33" s="164"/>
      <c r="DK33" s="164"/>
      <c r="DL33" s="164"/>
      <c r="DM33" s="164"/>
      <c r="DN33" s="164"/>
      <c r="DO33" s="164"/>
      <c r="DP33" s="164"/>
      <c r="DQ33" s="164"/>
      <c r="DR33" s="164"/>
      <c r="DS33" s="164"/>
      <c r="DT33" s="164"/>
      <c r="DU33" s="164"/>
      <c r="DV33" s="164"/>
      <c r="DW33" s="164"/>
      <c r="DX33" s="164"/>
      <c r="DY33" s="164"/>
      <c r="DZ33" s="164"/>
      <c r="EA33" s="164"/>
      <c r="EB33" s="164"/>
      <c r="EC33" s="164"/>
      <c r="ED33" s="164"/>
      <c r="EE33" s="164"/>
      <c r="EF33" s="164"/>
      <c r="EG33" s="164"/>
      <c r="EH33" s="164"/>
      <c r="EI33" s="164"/>
      <c r="EJ33" s="164"/>
      <c r="EK33" s="164"/>
      <c r="EL33" s="164"/>
      <c r="EM33" s="164"/>
      <c r="EN33" s="164"/>
      <c r="EO33" s="164"/>
      <c r="EP33" s="164"/>
      <c r="EQ33" s="164"/>
      <c r="ER33" s="164"/>
      <c r="ES33" s="164"/>
      <c r="ET33" s="164"/>
      <c r="EU33" s="164"/>
      <c r="EV33" s="164"/>
      <c r="EW33" s="164"/>
      <c r="EX33" s="164"/>
      <c r="EY33" s="164"/>
      <c r="EZ33" s="164"/>
      <c r="FA33" s="164"/>
      <c r="FB33" s="164"/>
      <c r="FC33" s="164"/>
      <c r="FD33" s="164"/>
      <c r="FE33" s="164"/>
      <c r="FF33" s="164"/>
      <c r="FG33" s="164"/>
      <c r="FH33" s="164"/>
      <c r="FI33" s="164"/>
      <c r="FJ33" s="164"/>
      <c r="FK33" s="164"/>
      <c r="FL33" s="164"/>
      <c r="FM33" s="164"/>
      <c r="FN33" s="164"/>
      <c r="FO33" s="164"/>
      <c r="FP33" s="164"/>
      <c r="FQ33" s="164"/>
      <c r="FR33" s="164"/>
      <c r="FS33" s="164"/>
      <c r="FT33" s="164"/>
      <c r="FU33" s="164"/>
      <c r="FV33" s="164"/>
      <c r="FW33" s="164"/>
      <c r="FX33" s="164"/>
      <c r="FY33" s="164"/>
      <c r="FZ33" s="164"/>
      <c r="GA33" s="164"/>
      <c r="GB33" s="164"/>
      <c r="GC33" s="164"/>
      <c r="GD33" s="164"/>
      <c r="GE33" s="164"/>
      <c r="GF33" s="164"/>
      <c r="GG33" s="164"/>
      <c r="GH33" s="164"/>
      <c r="GI33" s="164"/>
      <c r="GJ33" s="164"/>
      <c r="GK33" s="164"/>
      <c r="GL33" s="164"/>
      <c r="GM33" s="164"/>
      <c r="GN33" s="164"/>
      <c r="GO33" s="164"/>
      <c r="GP33" s="164"/>
      <c r="GQ33" s="164"/>
      <c r="GR33" s="164"/>
      <c r="GS33" s="164"/>
      <c r="GT33" s="164"/>
      <c r="GU33" s="164"/>
      <c r="GV33" s="164"/>
      <c r="GW33" s="164"/>
      <c r="GX33" s="164"/>
      <c r="GY33" s="164"/>
      <c r="GZ33" s="164"/>
      <c r="HA33" s="164"/>
      <c r="HB33" s="164"/>
      <c r="HC33" s="164"/>
      <c r="HD33" s="164"/>
      <c r="HE33" s="164"/>
      <c r="HF33" s="164"/>
      <c r="HG33" s="164"/>
      <c r="HH33" s="164"/>
      <c r="HI33" s="164"/>
      <c r="HJ33" s="164"/>
      <c r="HK33" s="164"/>
      <c r="HL33" s="164"/>
      <c r="HM33" s="164"/>
      <c r="HN33" s="164"/>
      <c r="HO33" s="164"/>
      <c r="HP33" s="164"/>
      <c r="HQ33" s="164"/>
      <c r="HR33" s="164"/>
      <c r="HS33" s="164"/>
      <c r="HT33" s="164"/>
      <c r="HU33" s="164"/>
      <c r="HV33" s="164"/>
      <c r="HW33" s="164"/>
      <c r="HX33" s="164"/>
      <c r="HY33" s="164"/>
      <c r="HZ33" s="164"/>
      <c r="IA33" s="164"/>
      <c r="IB33" s="164"/>
      <c r="IC33" s="164"/>
      <c r="ID33" s="164"/>
    </row>
    <row r="34" spans="1:238">
      <c r="A34" s="196"/>
      <c r="B34" s="164"/>
      <c r="C34" s="164"/>
      <c r="D34" s="196"/>
      <c r="E34" s="198"/>
      <c r="F34" s="199"/>
      <c r="G34" s="201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  <c r="CG34" s="164"/>
      <c r="CH34" s="164"/>
      <c r="CI34" s="164"/>
      <c r="CJ34" s="164"/>
      <c r="CK34" s="164"/>
      <c r="CL34" s="164"/>
      <c r="CM34" s="164"/>
      <c r="CN34" s="164"/>
      <c r="CO34" s="164"/>
      <c r="CP34" s="164"/>
      <c r="CQ34" s="164"/>
      <c r="CR34" s="164"/>
      <c r="CS34" s="164"/>
      <c r="CT34" s="164"/>
      <c r="CU34" s="164"/>
      <c r="CV34" s="164"/>
      <c r="CW34" s="164"/>
      <c r="CX34" s="164"/>
      <c r="CY34" s="164"/>
      <c r="CZ34" s="164"/>
      <c r="DA34" s="164"/>
      <c r="DB34" s="164"/>
      <c r="DC34" s="164"/>
      <c r="DD34" s="164"/>
      <c r="DE34" s="164"/>
      <c r="DF34" s="164"/>
      <c r="DG34" s="164"/>
      <c r="DH34" s="164"/>
      <c r="DI34" s="164"/>
      <c r="DJ34" s="164"/>
      <c r="DK34" s="164"/>
      <c r="DL34" s="164"/>
      <c r="DM34" s="164"/>
      <c r="DN34" s="164"/>
      <c r="DO34" s="164"/>
      <c r="DP34" s="164"/>
      <c r="DQ34" s="164"/>
      <c r="DR34" s="164"/>
      <c r="DS34" s="164"/>
      <c r="DT34" s="164"/>
      <c r="DU34" s="164"/>
      <c r="DV34" s="164"/>
      <c r="DW34" s="164"/>
      <c r="DX34" s="164"/>
      <c r="DY34" s="164"/>
      <c r="DZ34" s="164"/>
      <c r="EA34" s="164"/>
      <c r="EB34" s="164"/>
      <c r="EC34" s="164"/>
      <c r="ED34" s="164"/>
      <c r="EE34" s="164"/>
      <c r="EF34" s="164"/>
      <c r="EG34" s="164"/>
      <c r="EH34" s="164"/>
      <c r="EI34" s="164"/>
      <c r="EJ34" s="164"/>
      <c r="EK34" s="164"/>
      <c r="EL34" s="164"/>
      <c r="EM34" s="164"/>
      <c r="EN34" s="164"/>
      <c r="EO34" s="164"/>
      <c r="EP34" s="164"/>
      <c r="EQ34" s="164"/>
      <c r="ER34" s="164"/>
      <c r="ES34" s="164"/>
      <c r="ET34" s="164"/>
      <c r="EU34" s="164"/>
      <c r="EV34" s="164"/>
      <c r="EW34" s="164"/>
      <c r="EX34" s="164"/>
      <c r="EY34" s="164"/>
      <c r="EZ34" s="164"/>
      <c r="FA34" s="164"/>
      <c r="FB34" s="164"/>
      <c r="FC34" s="164"/>
      <c r="FD34" s="164"/>
      <c r="FE34" s="164"/>
      <c r="FF34" s="164"/>
      <c r="FG34" s="164"/>
      <c r="FH34" s="164"/>
      <c r="FI34" s="164"/>
      <c r="FJ34" s="164"/>
      <c r="FK34" s="164"/>
      <c r="FL34" s="164"/>
      <c r="FM34" s="164"/>
      <c r="FN34" s="164"/>
      <c r="FO34" s="164"/>
      <c r="FP34" s="164"/>
      <c r="FQ34" s="164"/>
      <c r="FR34" s="164"/>
      <c r="FS34" s="164"/>
      <c r="FT34" s="164"/>
      <c r="FU34" s="164"/>
      <c r="FV34" s="164"/>
      <c r="FW34" s="164"/>
      <c r="FX34" s="164"/>
      <c r="FY34" s="164"/>
      <c r="FZ34" s="164"/>
      <c r="GA34" s="164"/>
      <c r="GB34" s="164"/>
      <c r="GC34" s="164"/>
      <c r="GD34" s="164"/>
      <c r="GE34" s="164"/>
      <c r="GF34" s="164"/>
      <c r="GG34" s="164"/>
      <c r="GH34" s="164"/>
      <c r="GI34" s="164"/>
      <c r="GJ34" s="164"/>
      <c r="GK34" s="164"/>
      <c r="GL34" s="164"/>
      <c r="GM34" s="164"/>
      <c r="GN34" s="164"/>
      <c r="GO34" s="164"/>
      <c r="GP34" s="164"/>
      <c r="GQ34" s="164"/>
      <c r="GR34" s="164"/>
      <c r="GS34" s="164"/>
      <c r="GT34" s="164"/>
      <c r="GU34" s="164"/>
      <c r="GV34" s="164"/>
      <c r="GW34" s="164"/>
      <c r="GX34" s="164"/>
      <c r="GY34" s="164"/>
      <c r="GZ34" s="164"/>
      <c r="HA34" s="164"/>
      <c r="HB34" s="164"/>
      <c r="HC34" s="164"/>
      <c r="HD34" s="164"/>
      <c r="HE34" s="164"/>
      <c r="HF34" s="164"/>
      <c r="HG34" s="164"/>
      <c r="HH34" s="164"/>
      <c r="HI34" s="164"/>
      <c r="HJ34" s="164"/>
      <c r="HK34" s="164"/>
      <c r="HL34" s="164"/>
      <c r="HM34" s="164"/>
      <c r="HN34" s="164"/>
      <c r="HO34" s="164"/>
      <c r="HP34" s="164"/>
      <c r="HQ34" s="164"/>
      <c r="HR34" s="164"/>
      <c r="HS34" s="164"/>
      <c r="HT34" s="164"/>
      <c r="HU34" s="164"/>
      <c r="HV34" s="164"/>
      <c r="HW34" s="164"/>
      <c r="HX34" s="164"/>
      <c r="HY34" s="164"/>
      <c r="HZ34" s="164"/>
      <c r="IA34" s="164"/>
      <c r="IB34" s="164"/>
      <c r="IC34" s="164"/>
      <c r="ID34" s="164"/>
    </row>
    <row r="35" spans="1:238">
      <c r="A35" s="196"/>
      <c r="B35" s="164"/>
      <c r="C35" s="164"/>
      <c r="D35" s="196"/>
      <c r="E35" s="198"/>
      <c r="F35" s="199"/>
      <c r="G35" s="201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  <c r="CG35" s="164"/>
      <c r="CH35" s="164"/>
      <c r="CI35" s="164"/>
      <c r="CJ35" s="164"/>
      <c r="CK35" s="164"/>
      <c r="CL35" s="164"/>
      <c r="CM35" s="164"/>
      <c r="CN35" s="164"/>
      <c r="CO35" s="164"/>
      <c r="CP35" s="164"/>
      <c r="CQ35" s="164"/>
      <c r="CR35" s="164"/>
      <c r="CS35" s="164"/>
      <c r="CT35" s="164"/>
      <c r="CU35" s="164"/>
      <c r="CV35" s="164"/>
      <c r="CW35" s="164"/>
      <c r="CX35" s="164"/>
      <c r="CY35" s="164"/>
      <c r="CZ35" s="164"/>
      <c r="DA35" s="164"/>
      <c r="DB35" s="164"/>
      <c r="DC35" s="164"/>
      <c r="DD35" s="164"/>
      <c r="DE35" s="164"/>
      <c r="DF35" s="164"/>
      <c r="DG35" s="164"/>
      <c r="DH35" s="164"/>
      <c r="DI35" s="164"/>
      <c r="DJ35" s="164"/>
      <c r="DK35" s="164"/>
      <c r="DL35" s="164"/>
      <c r="DM35" s="164"/>
      <c r="DN35" s="164"/>
      <c r="DO35" s="164"/>
      <c r="DP35" s="164"/>
      <c r="DQ35" s="164"/>
      <c r="DR35" s="164"/>
      <c r="DS35" s="164"/>
      <c r="DT35" s="164"/>
      <c r="DU35" s="164"/>
      <c r="DV35" s="164"/>
      <c r="DW35" s="164"/>
      <c r="DX35" s="164"/>
      <c r="DY35" s="164"/>
      <c r="DZ35" s="164"/>
      <c r="EA35" s="164"/>
      <c r="EB35" s="164"/>
      <c r="EC35" s="164"/>
      <c r="ED35" s="164"/>
      <c r="EE35" s="164"/>
      <c r="EF35" s="164"/>
      <c r="EG35" s="164"/>
      <c r="EH35" s="164"/>
      <c r="EI35" s="164"/>
      <c r="EJ35" s="164"/>
      <c r="EK35" s="164"/>
      <c r="EL35" s="164"/>
      <c r="EM35" s="164"/>
      <c r="EN35" s="164"/>
      <c r="EO35" s="164"/>
      <c r="EP35" s="164"/>
      <c r="EQ35" s="164"/>
      <c r="ER35" s="164"/>
      <c r="ES35" s="164"/>
      <c r="ET35" s="164"/>
      <c r="EU35" s="164"/>
      <c r="EV35" s="164"/>
      <c r="EW35" s="164"/>
      <c r="EX35" s="164"/>
      <c r="EY35" s="164"/>
      <c r="EZ35" s="164"/>
      <c r="FA35" s="164"/>
      <c r="FB35" s="164"/>
      <c r="FC35" s="164"/>
      <c r="FD35" s="164"/>
      <c r="FE35" s="164"/>
      <c r="FF35" s="164"/>
      <c r="FG35" s="164"/>
      <c r="FH35" s="164"/>
      <c r="FI35" s="164"/>
      <c r="FJ35" s="164"/>
      <c r="FK35" s="164"/>
      <c r="FL35" s="164"/>
      <c r="FM35" s="164"/>
      <c r="FN35" s="164"/>
      <c r="FO35" s="164"/>
      <c r="FP35" s="164"/>
      <c r="FQ35" s="164"/>
      <c r="FR35" s="164"/>
      <c r="FS35" s="164"/>
      <c r="FT35" s="164"/>
      <c r="FU35" s="164"/>
      <c r="FV35" s="164"/>
      <c r="FW35" s="164"/>
      <c r="FX35" s="164"/>
      <c r="FY35" s="164"/>
      <c r="FZ35" s="164"/>
      <c r="GA35" s="164"/>
      <c r="GB35" s="164"/>
      <c r="GC35" s="164"/>
      <c r="GD35" s="164"/>
      <c r="GE35" s="164"/>
      <c r="GF35" s="164"/>
      <c r="GG35" s="164"/>
      <c r="GH35" s="164"/>
      <c r="GI35" s="164"/>
      <c r="GJ35" s="164"/>
      <c r="GK35" s="164"/>
      <c r="GL35" s="164"/>
      <c r="GM35" s="164"/>
      <c r="GN35" s="164"/>
      <c r="GO35" s="164"/>
      <c r="GP35" s="164"/>
      <c r="GQ35" s="164"/>
      <c r="GR35" s="164"/>
      <c r="GS35" s="164"/>
      <c r="GT35" s="164"/>
      <c r="GU35" s="164"/>
      <c r="GV35" s="164"/>
      <c r="GW35" s="164"/>
      <c r="GX35" s="164"/>
      <c r="GY35" s="164"/>
      <c r="GZ35" s="164"/>
      <c r="HA35" s="164"/>
      <c r="HB35" s="164"/>
      <c r="HC35" s="164"/>
      <c r="HD35" s="164"/>
      <c r="HE35" s="164"/>
      <c r="HF35" s="164"/>
      <c r="HG35" s="164"/>
      <c r="HH35" s="164"/>
      <c r="HI35" s="164"/>
      <c r="HJ35" s="164"/>
      <c r="HK35" s="164"/>
      <c r="HL35" s="164"/>
      <c r="HM35" s="164"/>
      <c r="HN35" s="164"/>
      <c r="HO35" s="164"/>
      <c r="HP35" s="164"/>
      <c r="HQ35" s="164"/>
      <c r="HR35" s="164"/>
      <c r="HS35" s="164"/>
      <c r="HT35" s="164"/>
      <c r="HU35" s="164"/>
      <c r="HV35" s="164"/>
      <c r="HW35" s="164"/>
      <c r="HX35" s="164"/>
      <c r="HY35" s="164"/>
      <c r="HZ35" s="164"/>
      <c r="IA35" s="164"/>
      <c r="IB35" s="164"/>
      <c r="IC35" s="164"/>
      <c r="ID35" s="164"/>
    </row>
    <row r="36" spans="1:238">
      <c r="A36" s="196"/>
      <c r="B36" s="164"/>
      <c r="C36" s="164"/>
      <c r="D36" s="196"/>
      <c r="E36" s="198"/>
      <c r="F36" s="199"/>
      <c r="G36" s="201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  <c r="CG36" s="164"/>
      <c r="CH36" s="164"/>
      <c r="CI36" s="164"/>
      <c r="CJ36" s="164"/>
      <c r="CK36" s="164"/>
      <c r="CL36" s="164"/>
      <c r="CM36" s="164"/>
      <c r="CN36" s="164"/>
      <c r="CO36" s="164"/>
      <c r="CP36" s="164"/>
      <c r="CQ36" s="164"/>
      <c r="CR36" s="164"/>
      <c r="CS36" s="164"/>
      <c r="CT36" s="164"/>
      <c r="CU36" s="164"/>
      <c r="CV36" s="164"/>
      <c r="CW36" s="164"/>
      <c r="CX36" s="164"/>
      <c r="CY36" s="164"/>
      <c r="CZ36" s="164"/>
      <c r="DA36" s="164"/>
      <c r="DB36" s="164"/>
      <c r="DC36" s="164"/>
      <c r="DD36" s="164"/>
      <c r="DE36" s="164"/>
      <c r="DF36" s="164"/>
      <c r="DG36" s="164"/>
      <c r="DH36" s="164"/>
      <c r="DI36" s="164"/>
      <c r="DJ36" s="164"/>
      <c r="DK36" s="164"/>
      <c r="DL36" s="164"/>
      <c r="DM36" s="164"/>
      <c r="DN36" s="164"/>
      <c r="DO36" s="164"/>
      <c r="DP36" s="164"/>
      <c r="DQ36" s="164"/>
      <c r="DR36" s="164"/>
      <c r="DS36" s="164"/>
      <c r="DT36" s="164"/>
      <c r="DU36" s="164"/>
      <c r="DV36" s="164"/>
      <c r="DW36" s="164"/>
      <c r="DX36" s="164"/>
      <c r="DY36" s="164"/>
      <c r="DZ36" s="164"/>
      <c r="EA36" s="164"/>
      <c r="EB36" s="164"/>
      <c r="EC36" s="164"/>
      <c r="ED36" s="164"/>
      <c r="EE36" s="164"/>
      <c r="EF36" s="164"/>
      <c r="EG36" s="164"/>
      <c r="EH36" s="164"/>
      <c r="EI36" s="164"/>
      <c r="EJ36" s="164"/>
      <c r="EK36" s="164"/>
      <c r="EL36" s="164"/>
      <c r="EM36" s="164"/>
      <c r="EN36" s="164"/>
      <c r="EO36" s="164"/>
      <c r="EP36" s="164"/>
      <c r="EQ36" s="164"/>
      <c r="ER36" s="164"/>
      <c r="ES36" s="164"/>
      <c r="ET36" s="164"/>
      <c r="EU36" s="164"/>
      <c r="EV36" s="164"/>
      <c r="EW36" s="164"/>
      <c r="EX36" s="164"/>
      <c r="EY36" s="164"/>
      <c r="EZ36" s="164"/>
      <c r="FA36" s="164"/>
      <c r="FB36" s="164"/>
      <c r="FC36" s="164"/>
      <c r="FD36" s="164"/>
      <c r="FE36" s="164"/>
      <c r="FF36" s="164"/>
      <c r="FG36" s="164"/>
      <c r="FH36" s="164"/>
      <c r="FI36" s="164"/>
      <c r="FJ36" s="164"/>
      <c r="FK36" s="164"/>
      <c r="FL36" s="164"/>
      <c r="FM36" s="164"/>
      <c r="FN36" s="164"/>
      <c r="FO36" s="164"/>
      <c r="FP36" s="164"/>
      <c r="FQ36" s="164"/>
      <c r="FR36" s="164"/>
      <c r="FS36" s="164"/>
      <c r="FT36" s="164"/>
      <c r="FU36" s="164"/>
      <c r="FV36" s="164"/>
      <c r="FW36" s="164"/>
      <c r="FX36" s="164"/>
      <c r="FY36" s="164"/>
      <c r="FZ36" s="164"/>
      <c r="GA36" s="164"/>
      <c r="GB36" s="164"/>
      <c r="GC36" s="164"/>
      <c r="GD36" s="164"/>
      <c r="GE36" s="164"/>
      <c r="GF36" s="164"/>
      <c r="GG36" s="164"/>
      <c r="GH36" s="164"/>
      <c r="GI36" s="164"/>
      <c r="GJ36" s="164"/>
      <c r="GK36" s="164"/>
      <c r="GL36" s="164"/>
      <c r="GM36" s="164"/>
      <c r="GN36" s="164"/>
      <c r="GO36" s="164"/>
      <c r="GP36" s="164"/>
      <c r="GQ36" s="164"/>
      <c r="GR36" s="164"/>
      <c r="GS36" s="164"/>
      <c r="GT36" s="164"/>
      <c r="GU36" s="164"/>
      <c r="GV36" s="164"/>
      <c r="GW36" s="164"/>
      <c r="GX36" s="164"/>
      <c r="GY36" s="164"/>
      <c r="GZ36" s="164"/>
      <c r="HA36" s="164"/>
      <c r="HB36" s="164"/>
      <c r="HC36" s="164"/>
      <c r="HD36" s="164"/>
      <c r="HE36" s="164"/>
      <c r="HF36" s="164"/>
      <c r="HG36" s="164"/>
      <c r="HH36" s="164"/>
      <c r="HI36" s="164"/>
      <c r="HJ36" s="164"/>
      <c r="HK36" s="164"/>
      <c r="HL36" s="164"/>
      <c r="HM36" s="164"/>
      <c r="HN36" s="164"/>
      <c r="HO36" s="164"/>
      <c r="HP36" s="164"/>
      <c r="HQ36" s="164"/>
      <c r="HR36" s="164"/>
      <c r="HS36" s="164"/>
      <c r="HT36" s="164"/>
      <c r="HU36" s="164"/>
      <c r="HV36" s="164"/>
      <c r="HW36" s="164"/>
      <c r="HX36" s="164"/>
      <c r="HY36" s="164"/>
      <c r="HZ36" s="164"/>
      <c r="IA36" s="164"/>
      <c r="IB36" s="164"/>
      <c r="IC36" s="164"/>
      <c r="ID36" s="164"/>
    </row>
    <row r="37" spans="1:238">
      <c r="A37" s="196"/>
      <c r="B37" s="164"/>
      <c r="C37" s="164"/>
      <c r="D37" s="196"/>
      <c r="E37" s="198"/>
      <c r="F37" s="199"/>
      <c r="G37" s="201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  <c r="CD37" s="164"/>
      <c r="CE37" s="164"/>
      <c r="CF37" s="164"/>
      <c r="CG37" s="164"/>
      <c r="CH37" s="164"/>
      <c r="CI37" s="164"/>
      <c r="CJ37" s="164"/>
      <c r="CK37" s="164"/>
      <c r="CL37" s="164"/>
      <c r="CM37" s="164"/>
      <c r="CN37" s="164"/>
      <c r="CO37" s="164"/>
      <c r="CP37" s="164"/>
      <c r="CQ37" s="164"/>
      <c r="CR37" s="164"/>
      <c r="CS37" s="164"/>
      <c r="CT37" s="164"/>
      <c r="CU37" s="164"/>
      <c r="CV37" s="164"/>
      <c r="CW37" s="164"/>
      <c r="CX37" s="164"/>
      <c r="CY37" s="164"/>
      <c r="CZ37" s="164"/>
      <c r="DA37" s="164"/>
      <c r="DB37" s="164"/>
      <c r="DC37" s="164"/>
      <c r="DD37" s="164"/>
      <c r="DE37" s="164"/>
      <c r="DF37" s="164"/>
      <c r="DG37" s="164"/>
      <c r="DH37" s="164"/>
      <c r="DI37" s="164"/>
      <c r="DJ37" s="164"/>
      <c r="DK37" s="164"/>
      <c r="DL37" s="164"/>
      <c r="DM37" s="164"/>
      <c r="DN37" s="164"/>
      <c r="DO37" s="164"/>
      <c r="DP37" s="164"/>
      <c r="DQ37" s="164"/>
      <c r="DR37" s="164"/>
      <c r="DS37" s="164"/>
      <c r="DT37" s="164"/>
      <c r="DU37" s="164"/>
      <c r="DV37" s="164"/>
      <c r="DW37" s="164"/>
      <c r="DX37" s="164"/>
      <c r="DY37" s="164"/>
      <c r="DZ37" s="164"/>
      <c r="EA37" s="164"/>
      <c r="EB37" s="164"/>
      <c r="EC37" s="164"/>
      <c r="ED37" s="164"/>
      <c r="EE37" s="164"/>
      <c r="EF37" s="164"/>
      <c r="EG37" s="164"/>
      <c r="EH37" s="164"/>
      <c r="EI37" s="164"/>
      <c r="EJ37" s="164"/>
      <c r="EK37" s="164"/>
      <c r="EL37" s="164"/>
      <c r="EM37" s="164"/>
      <c r="EN37" s="164"/>
      <c r="EO37" s="164"/>
      <c r="EP37" s="164"/>
      <c r="EQ37" s="164"/>
      <c r="ER37" s="164"/>
      <c r="ES37" s="164"/>
      <c r="ET37" s="164"/>
      <c r="EU37" s="164"/>
      <c r="EV37" s="164"/>
      <c r="EW37" s="164"/>
      <c r="EX37" s="164"/>
      <c r="EY37" s="164"/>
      <c r="EZ37" s="164"/>
      <c r="FA37" s="164"/>
      <c r="FB37" s="164"/>
      <c r="FC37" s="164"/>
      <c r="FD37" s="164"/>
      <c r="FE37" s="164"/>
      <c r="FF37" s="164"/>
      <c r="FG37" s="164"/>
      <c r="FH37" s="164"/>
      <c r="FI37" s="164"/>
      <c r="FJ37" s="164"/>
      <c r="FK37" s="164"/>
      <c r="FL37" s="164"/>
      <c r="FM37" s="164"/>
      <c r="FN37" s="164"/>
      <c r="FO37" s="164"/>
      <c r="FP37" s="164"/>
      <c r="FQ37" s="164"/>
      <c r="FR37" s="164"/>
      <c r="FS37" s="164"/>
      <c r="FT37" s="164"/>
      <c r="FU37" s="164"/>
      <c r="FV37" s="164"/>
      <c r="FW37" s="164"/>
      <c r="FX37" s="164"/>
      <c r="FY37" s="164"/>
      <c r="FZ37" s="164"/>
      <c r="GA37" s="164"/>
      <c r="GB37" s="164"/>
      <c r="GC37" s="164"/>
      <c r="GD37" s="164"/>
      <c r="GE37" s="164"/>
      <c r="GF37" s="164"/>
      <c r="GG37" s="164"/>
      <c r="GH37" s="164"/>
      <c r="GI37" s="164"/>
      <c r="GJ37" s="164"/>
      <c r="GK37" s="164"/>
      <c r="GL37" s="164"/>
      <c r="GM37" s="164"/>
      <c r="GN37" s="164"/>
      <c r="GO37" s="164"/>
      <c r="GP37" s="164"/>
      <c r="GQ37" s="164"/>
      <c r="GR37" s="164"/>
      <c r="GS37" s="164"/>
      <c r="GT37" s="164"/>
      <c r="GU37" s="164"/>
      <c r="GV37" s="164"/>
      <c r="GW37" s="164"/>
      <c r="GX37" s="164"/>
      <c r="GY37" s="164"/>
      <c r="GZ37" s="164"/>
      <c r="HA37" s="164"/>
      <c r="HB37" s="164"/>
      <c r="HC37" s="164"/>
      <c r="HD37" s="164"/>
      <c r="HE37" s="164"/>
      <c r="HF37" s="164"/>
      <c r="HG37" s="164"/>
      <c r="HH37" s="164"/>
      <c r="HI37" s="164"/>
      <c r="HJ37" s="164"/>
      <c r="HK37" s="164"/>
      <c r="HL37" s="164"/>
      <c r="HM37" s="164"/>
      <c r="HN37" s="164"/>
      <c r="HO37" s="164"/>
      <c r="HP37" s="164"/>
      <c r="HQ37" s="164"/>
      <c r="HR37" s="164"/>
      <c r="HS37" s="164"/>
      <c r="HT37" s="164"/>
      <c r="HU37" s="164"/>
      <c r="HV37" s="164"/>
      <c r="HW37" s="164"/>
      <c r="HX37" s="164"/>
      <c r="HY37" s="164"/>
      <c r="HZ37" s="164"/>
      <c r="IA37" s="164"/>
      <c r="IB37" s="164"/>
      <c r="IC37" s="164"/>
      <c r="ID37" s="164"/>
    </row>
    <row r="38" spans="1:238">
      <c r="A38" s="196"/>
      <c r="B38" s="164"/>
      <c r="C38" s="164"/>
      <c r="D38" s="196"/>
      <c r="E38" s="198"/>
      <c r="F38" s="199"/>
      <c r="G38" s="201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  <c r="CD38" s="164"/>
      <c r="CE38" s="164"/>
      <c r="CF38" s="164"/>
      <c r="CG38" s="164"/>
      <c r="CH38" s="164"/>
      <c r="CI38" s="164"/>
      <c r="CJ38" s="164"/>
      <c r="CK38" s="164"/>
      <c r="CL38" s="164"/>
      <c r="CM38" s="164"/>
      <c r="CN38" s="164"/>
      <c r="CO38" s="164"/>
      <c r="CP38" s="164"/>
      <c r="CQ38" s="164"/>
      <c r="CR38" s="164"/>
      <c r="CS38" s="164"/>
      <c r="CT38" s="164"/>
      <c r="CU38" s="164"/>
      <c r="CV38" s="164"/>
      <c r="CW38" s="164"/>
      <c r="CX38" s="164"/>
      <c r="CY38" s="164"/>
      <c r="CZ38" s="164"/>
      <c r="DA38" s="164"/>
      <c r="DB38" s="164"/>
      <c r="DC38" s="164"/>
      <c r="DD38" s="164"/>
      <c r="DE38" s="164"/>
      <c r="DF38" s="164"/>
      <c r="DG38" s="164"/>
      <c r="DH38" s="164"/>
      <c r="DI38" s="164"/>
      <c r="DJ38" s="164"/>
      <c r="DK38" s="164"/>
      <c r="DL38" s="164"/>
      <c r="DM38" s="164"/>
      <c r="DN38" s="164"/>
      <c r="DO38" s="164"/>
      <c r="DP38" s="164"/>
      <c r="DQ38" s="164"/>
      <c r="DR38" s="164"/>
      <c r="DS38" s="164"/>
      <c r="DT38" s="164"/>
      <c r="DU38" s="164"/>
      <c r="DV38" s="164"/>
      <c r="DW38" s="164"/>
      <c r="DX38" s="164"/>
      <c r="DY38" s="164"/>
      <c r="DZ38" s="164"/>
      <c r="EA38" s="164"/>
      <c r="EB38" s="164"/>
      <c r="EC38" s="164"/>
      <c r="ED38" s="164"/>
      <c r="EE38" s="164"/>
      <c r="EF38" s="164"/>
      <c r="EG38" s="164"/>
      <c r="EH38" s="164"/>
      <c r="EI38" s="164"/>
      <c r="EJ38" s="164"/>
      <c r="EK38" s="164"/>
      <c r="EL38" s="164"/>
      <c r="EM38" s="164"/>
      <c r="EN38" s="164"/>
      <c r="EO38" s="164"/>
      <c r="EP38" s="164"/>
      <c r="EQ38" s="164"/>
      <c r="ER38" s="164"/>
      <c r="ES38" s="164"/>
      <c r="ET38" s="164"/>
      <c r="EU38" s="164"/>
      <c r="EV38" s="164"/>
      <c r="EW38" s="164"/>
      <c r="EX38" s="164"/>
      <c r="EY38" s="164"/>
      <c r="EZ38" s="164"/>
      <c r="FA38" s="164"/>
      <c r="FB38" s="164"/>
      <c r="FC38" s="164"/>
      <c r="FD38" s="164"/>
      <c r="FE38" s="164"/>
      <c r="FF38" s="164"/>
      <c r="FG38" s="164"/>
      <c r="FH38" s="164"/>
      <c r="FI38" s="164"/>
      <c r="FJ38" s="164"/>
      <c r="FK38" s="164"/>
      <c r="FL38" s="164"/>
      <c r="FM38" s="164"/>
      <c r="FN38" s="164"/>
      <c r="FO38" s="164"/>
      <c r="FP38" s="164"/>
      <c r="FQ38" s="164"/>
      <c r="FR38" s="164"/>
      <c r="FS38" s="164"/>
      <c r="FT38" s="164"/>
      <c r="FU38" s="164"/>
      <c r="FV38" s="164"/>
      <c r="FW38" s="164"/>
      <c r="FX38" s="164"/>
      <c r="FY38" s="164"/>
      <c r="FZ38" s="164"/>
      <c r="GA38" s="164"/>
      <c r="GB38" s="164"/>
      <c r="GC38" s="164"/>
      <c r="GD38" s="164"/>
      <c r="GE38" s="164"/>
      <c r="GF38" s="164"/>
      <c r="GG38" s="164"/>
      <c r="GH38" s="164"/>
      <c r="GI38" s="164"/>
      <c r="GJ38" s="164"/>
      <c r="GK38" s="164"/>
      <c r="GL38" s="164"/>
      <c r="GM38" s="164"/>
      <c r="GN38" s="164"/>
      <c r="GO38" s="164"/>
      <c r="GP38" s="164"/>
      <c r="GQ38" s="164"/>
      <c r="GR38" s="164"/>
      <c r="GS38" s="164"/>
      <c r="GT38" s="164"/>
      <c r="GU38" s="164"/>
      <c r="GV38" s="164"/>
      <c r="GW38" s="164"/>
      <c r="GX38" s="164"/>
      <c r="GY38" s="164"/>
      <c r="GZ38" s="164"/>
      <c r="HA38" s="164"/>
      <c r="HB38" s="164"/>
      <c r="HC38" s="164"/>
      <c r="HD38" s="164"/>
      <c r="HE38" s="164"/>
      <c r="HF38" s="164"/>
      <c r="HG38" s="164"/>
      <c r="HH38" s="164"/>
      <c r="HI38" s="164"/>
      <c r="HJ38" s="164"/>
      <c r="HK38" s="164"/>
      <c r="HL38" s="164"/>
      <c r="HM38" s="164"/>
      <c r="HN38" s="164"/>
      <c r="HO38" s="164"/>
      <c r="HP38" s="164"/>
      <c r="HQ38" s="164"/>
      <c r="HR38" s="164"/>
      <c r="HS38" s="164"/>
      <c r="HT38" s="164"/>
      <c r="HU38" s="164"/>
      <c r="HV38" s="164"/>
      <c r="HW38" s="164"/>
      <c r="HX38" s="164"/>
      <c r="HY38" s="164"/>
      <c r="HZ38" s="164"/>
      <c r="IA38" s="164"/>
      <c r="IB38" s="164"/>
      <c r="IC38" s="164"/>
      <c r="ID38" s="164"/>
    </row>
    <row r="39" spans="1:238">
      <c r="A39" s="196"/>
      <c r="B39" s="164"/>
      <c r="C39" s="164"/>
      <c r="D39" s="196"/>
      <c r="E39" s="198"/>
      <c r="F39" s="199"/>
      <c r="G39" s="201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  <c r="DT39" s="164"/>
      <c r="DU39" s="164"/>
      <c r="DV39" s="164"/>
      <c r="DW39" s="164"/>
      <c r="DX39" s="164"/>
      <c r="DY39" s="164"/>
      <c r="DZ39" s="164"/>
      <c r="EA39" s="164"/>
      <c r="EB39" s="164"/>
      <c r="EC39" s="164"/>
      <c r="ED39" s="164"/>
      <c r="EE39" s="164"/>
      <c r="EF39" s="164"/>
      <c r="EG39" s="164"/>
      <c r="EH39" s="164"/>
      <c r="EI39" s="164"/>
      <c r="EJ39" s="164"/>
      <c r="EK39" s="164"/>
      <c r="EL39" s="164"/>
      <c r="EM39" s="164"/>
      <c r="EN39" s="164"/>
      <c r="EO39" s="164"/>
      <c r="EP39" s="164"/>
      <c r="EQ39" s="164"/>
      <c r="ER39" s="164"/>
      <c r="ES39" s="164"/>
      <c r="ET39" s="164"/>
      <c r="EU39" s="164"/>
      <c r="EV39" s="164"/>
      <c r="EW39" s="164"/>
      <c r="EX39" s="164"/>
      <c r="EY39" s="164"/>
      <c r="EZ39" s="164"/>
      <c r="FA39" s="164"/>
      <c r="FB39" s="164"/>
      <c r="FC39" s="164"/>
      <c r="FD39" s="164"/>
      <c r="FE39" s="164"/>
      <c r="FF39" s="164"/>
      <c r="FG39" s="164"/>
      <c r="FH39" s="164"/>
      <c r="FI39" s="164"/>
      <c r="FJ39" s="164"/>
      <c r="FK39" s="164"/>
      <c r="FL39" s="164"/>
      <c r="FM39" s="164"/>
      <c r="FN39" s="164"/>
      <c r="FO39" s="164"/>
      <c r="FP39" s="164"/>
      <c r="FQ39" s="164"/>
      <c r="FR39" s="164"/>
      <c r="FS39" s="164"/>
      <c r="FT39" s="164"/>
      <c r="FU39" s="164"/>
      <c r="FV39" s="164"/>
      <c r="FW39" s="164"/>
      <c r="FX39" s="164"/>
      <c r="FY39" s="164"/>
      <c r="FZ39" s="164"/>
      <c r="GA39" s="164"/>
      <c r="GB39" s="164"/>
      <c r="GC39" s="164"/>
      <c r="GD39" s="164"/>
      <c r="GE39" s="164"/>
      <c r="GF39" s="164"/>
      <c r="GG39" s="164"/>
      <c r="GH39" s="164"/>
      <c r="GI39" s="164"/>
      <c r="GJ39" s="164"/>
      <c r="GK39" s="164"/>
      <c r="GL39" s="164"/>
      <c r="GM39" s="164"/>
      <c r="GN39" s="164"/>
      <c r="GO39" s="164"/>
      <c r="GP39" s="164"/>
      <c r="GQ39" s="164"/>
      <c r="GR39" s="164"/>
      <c r="GS39" s="164"/>
      <c r="GT39" s="164"/>
      <c r="GU39" s="164"/>
      <c r="GV39" s="164"/>
      <c r="GW39" s="164"/>
      <c r="GX39" s="164"/>
      <c r="GY39" s="164"/>
      <c r="GZ39" s="164"/>
      <c r="HA39" s="164"/>
      <c r="HB39" s="164"/>
      <c r="HC39" s="164"/>
      <c r="HD39" s="164"/>
      <c r="HE39" s="164"/>
      <c r="HF39" s="164"/>
      <c r="HG39" s="164"/>
      <c r="HH39" s="164"/>
      <c r="HI39" s="164"/>
      <c r="HJ39" s="164"/>
      <c r="HK39" s="164"/>
      <c r="HL39" s="164"/>
      <c r="HM39" s="164"/>
      <c r="HN39" s="164"/>
      <c r="HO39" s="164"/>
      <c r="HP39" s="164"/>
      <c r="HQ39" s="164"/>
      <c r="HR39" s="164"/>
      <c r="HS39" s="164"/>
      <c r="HT39" s="164"/>
      <c r="HU39" s="164"/>
      <c r="HV39" s="164"/>
      <c r="HW39" s="164"/>
      <c r="HX39" s="164"/>
      <c r="HY39" s="164"/>
      <c r="HZ39" s="164"/>
      <c r="IA39" s="164"/>
      <c r="IB39" s="164"/>
      <c r="IC39" s="164"/>
      <c r="ID39" s="164"/>
    </row>
    <row r="40" spans="1:238">
      <c r="A40" s="196"/>
      <c r="B40" s="164"/>
      <c r="C40" s="164"/>
      <c r="D40" s="196"/>
      <c r="E40" s="198"/>
      <c r="F40" s="199"/>
      <c r="G40" s="201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  <c r="CD40" s="164"/>
      <c r="CE40" s="164"/>
      <c r="CF40" s="164"/>
      <c r="CG40" s="164"/>
      <c r="CH40" s="164"/>
      <c r="CI40" s="164"/>
      <c r="CJ40" s="164"/>
      <c r="CK40" s="164"/>
      <c r="CL40" s="164"/>
      <c r="CM40" s="164"/>
      <c r="CN40" s="164"/>
      <c r="CO40" s="164"/>
      <c r="CP40" s="164"/>
      <c r="CQ40" s="164"/>
      <c r="CR40" s="164"/>
      <c r="CS40" s="164"/>
      <c r="CT40" s="164"/>
      <c r="CU40" s="164"/>
      <c r="CV40" s="164"/>
      <c r="CW40" s="164"/>
      <c r="CX40" s="164"/>
      <c r="CY40" s="164"/>
      <c r="CZ40" s="164"/>
      <c r="DA40" s="164"/>
      <c r="DB40" s="164"/>
      <c r="DC40" s="164"/>
      <c r="DD40" s="164"/>
      <c r="DE40" s="164"/>
      <c r="DF40" s="164"/>
      <c r="DG40" s="164"/>
      <c r="DH40" s="164"/>
      <c r="DI40" s="164"/>
      <c r="DJ40" s="164"/>
      <c r="DK40" s="164"/>
      <c r="DL40" s="164"/>
      <c r="DM40" s="164"/>
      <c r="DN40" s="164"/>
      <c r="DO40" s="164"/>
      <c r="DP40" s="164"/>
      <c r="DQ40" s="164"/>
      <c r="DR40" s="164"/>
      <c r="DS40" s="164"/>
      <c r="DT40" s="164"/>
      <c r="DU40" s="164"/>
      <c r="DV40" s="164"/>
      <c r="DW40" s="164"/>
      <c r="DX40" s="164"/>
      <c r="DY40" s="164"/>
      <c r="DZ40" s="164"/>
      <c r="EA40" s="164"/>
      <c r="EB40" s="164"/>
      <c r="EC40" s="164"/>
      <c r="ED40" s="164"/>
      <c r="EE40" s="164"/>
      <c r="EF40" s="164"/>
      <c r="EG40" s="164"/>
      <c r="EH40" s="164"/>
      <c r="EI40" s="164"/>
      <c r="EJ40" s="164"/>
      <c r="EK40" s="164"/>
      <c r="EL40" s="164"/>
      <c r="EM40" s="164"/>
      <c r="EN40" s="164"/>
      <c r="EO40" s="164"/>
      <c r="EP40" s="164"/>
      <c r="EQ40" s="164"/>
      <c r="ER40" s="164"/>
      <c r="ES40" s="164"/>
      <c r="ET40" s="164"/>
      <c r="EU40" s="164"/>
      <c r="EV40" s="164"/>
      <c r="EW40" s="164"/>
      <c r="EX40" s="164"/>
      <c r="EY40" s="164"/>
      <c r="EZ40" s="164"/>
      <c r="FA40" s="164"/>
      <c r="FB40" s="164"/>
      <c r="FC40" s="164"/>
      <c r="FD40" s="164"/>
      <c r="FE40" s="164"/>
      <c r="FF40" s="164"/>
      <c r="FG40" s="164"/>
      <c r="FH40" s="164"/>
      <c r="FI40" s="164"/>
      <c r="FJ40" s="164"/>
      <c r="FK40" s="164"/>
      <c r="FL40" s="164"/>
      <c r="FM40" s="164"/>
      <c r="FN40" s="164"/>
      <c r="FO40" s="164"/>
      <c r="FP40" s="164"/>
      <c r="FQ40" s="164"/>
      <c r="FR40" s="164"/>
      <c r="FS40" s="164"/>
      <c r="FT40" s="164"/>
      <c r="FU40" s="164"/>
      <c r="FV40" s="164"/>
      <c r="FW40" s="164"/>
      <c r="FX40" s="164"/>
      <c r="FY40" s="164"/>
      <c r="FZ40" s="164"/>
      <c r="GA40" s="164"/>
      <c r="GB40" s="164"/>
      <c r="GC40" s="164"/>
      <c r="GD40" s="164"/>
      <c r="GE40" s="164"/>
      <c r="GF40" s="164"/>
      <c r="GG40" s="164"/>
      <c r="GH40" s="164"/>
      <c r="GI40" s="164"/>
      <c r="GJ40" s="164"/>
      <c r="GK40" s="164"/>
      <c r="GL40" s="164"/>
      <c r="GM40" s="164"/>
      <c r="GN40" s="164"/>
      <c r="GO40" s="164"/>
      <c r="GP40" s="164"/>
      <c r="GQ40" s="164"/>
      <c r="GR40" s="164"/>
      <c r="GS40" s="164"/>
      <c r="GT40" s="164"/>
      <c r="GU40" s="164"/>
      <c r="GV40" s="164"/>
      <c r="GW40" s="164"/>
      <c r="GX40" s="164"/>
      <c r="GY40" s="164"/>
      <c r="GZ40" s="164"/>
      <c r="HA40" s="164"/>
      <c r="HB40" s="164"/>
      <c r="HC40" s="164"/>
      <c r="HD40" s="164"/>
      <c r="HE40" s="164"/>
      <c r="HF40" s="164"/>
      <c r="HG40" s="164"/>
      <c r="HH40" s="164"/>
      <c r="HI40" s="164"/>
      <c r="HJ40" s="164"/>
      <c r="HK40" s="164"/>
      <c r="HL40" s="164"/>
      <c r="HM40" s="164"/>
      <c r="HN40" s="164"/>
      <c r="HO40" s="164"/>
      <c r="HP40" s="164"/>
      <c r="HQ40" s="164"/>
      <c r="HR40" s="164"/>
      <c r="HS40" s="164"/>
      <c r="HT40" s="164"/>
      <c r="HU40" s="164"/>
      <c r="HV40" s="164"/>
      <c r="HW40" s="164"/>
      <c r="HX40" s="164"/>
      <c r="HY40" s="164"/>
      <c r="HZ40" s="164"/>
      <c r="IA40" s="164"/>
      <c r="IB40" s="164"/>
      <c r="IC40" s="164"/>
      <c r="ID40" s="164"/>
    </row>
    <row r="41" spans="1:238">
      <c r="A41" s="196"/>
      <c r="B41" s="164"/>
      <c r="C41" s="164"/>
      <c r="D41" s="196"/>
      <c r="E41" s="198"/>
      <c r="F41" s="199"/>
      <c r="G41" s="201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  <c r="CD41" s="164"/>
      <c r="CE41" s="164"/>
      <c r="CF41" s="164"/>
      <c r="CG41" s="164"/>
      <c r="CH41" s="164"/>
      <c r="CI41" s="164"/>
      <c r="CJ41" s="164"/>
      <c r="CK41" s="164"/>
      <c r="CL41" s="164"/>
      <c r="CM41" s="164"/>
      <c r="CN41" s="164"/>
      <c r="CO41" s="164"/>
      <c r="CP41" s="164"/>
      <c r="CQ41" s="164"/>
      <c r="CR41" s="164"/>
      <c r="CS41" s="164"/>
      <c r="CT41" s="164"/>
      <c r="CU41" s="164"/>
      <c r="CV41" s="164"/>
      <c r="CW41" s="164"/>
      <c r="CX41" s="164"/>
      <c r="CY41" s="164"/>
      <c r="CZ41" s="164"/>
      <c r="DA41" s="164"/>
      <c r="DB41" s="164"/>
      <c r="DC41" s="164"/>
      <c r="DD41" s="164"/>
      <c r="DE41" s="164"/>
      <c r="DF41" s="164"/>
      <c r="DG41" s="164"/>
      <c r="DH41" s="164"/>
      <c r="DI41" s="164"/>
      <c r="DJ41" s="164"/>
      <c r="DK41" s="164"/>
      <c r="DL41" s="164"/>
      <c r="DM41" s="164"/>
      <c r="DN41" s="164"/>
      <c r="DO41" s="164"/>
      <c r="DP41" s="164"/>
      <c r="DQ41" s="164"/>
      <c r="DR41" s="164"/>
      <c r="DS41" s="164"/>
      <c r="DT41" s="164"/>
      <c r="DU41" s="164"/>
      <c r="DV41" s="164"/>
      <c r="DW41" s="164"/>
      <c r="DX41" s="164"/>
      <c r="DY41" s="164"/>
      <c r="DZ41" s="164"/>
      <c r="EA41" s="164"/>
      <c r="EB41" s="164"/>
      <c r="EC41" s="164"/>
      <c r="ED41" s="164"/>
      <c r="EE41" s="164"/>
      <c r="EF41" s="164"/>
      <c r="EG41" s="164"/>
      <c r="EH41" s="164"/>
      <c r="EI41" s="164"/>
      <c r="EJ41" s="164"/>
      <c r="EK41" s="164"/>
      <c r="EL41" s="164"/>
      <c r="EM41" s="164"/>
      <c r="EN41" s="164"/>
      <c r="EO41" s="164"/>
      <c r="EP41" s="164"/>
      <c r="EQ41" s="164"/>
      <c r="ER41" s="164"/>
      <c r="ES41" s="164"/>
      <c r="ET41" s="164"/>
      <c r="EU41" s="164"/>
      <c r="EV41" s="164"/>
      <c r="EW41" s="164"/>
      <c r="EX41" s="164"/>
      <c r="EY41" s="164"/>
      <c r="EZ41" s="164"/>
      <c r="FA41" s="164"/>
      <c r="FB41" s="164"/>
      <c r="FC41" s="164"/>
      <c r="FD41" s="164"/>
      <c r="FE41" s="164"/>
      <c r="FF41" s="164"/>
      <c r="FG41" s="164"/>
      <c r="FH41" s="164"/>
      <c r="FI41" s="164"/>
      <c r="FJ41" s="164"/>
      <c r="FK41" s="164"/>
      <c r="FL41" s="164"/>
      <c r="FM41" s="164"/>
      <c r="FN41" s="164"/>
      <c r="FO41" s="164"/>
      <c r="FP41" s="164"/>
      <c r="FQ41" s="164"/>
      <c r="FR41" s="164"/>
      <c r="FS41" s="164"/>
      <c r="FT41" s="164"/>
      <c r="FU41" s="164"/>
      <c r="FV41" s="164"/>
      <c r="FW41" s="164"/>
      <c r="FX41" s="164"/>
      <c r="FY41" s="164"/>
      <c r="FZ41" s="164"/>
      <c r="GA41" s="164"/>
      <c r="GB41" s="164"/>
      <c r="GC41" s="164"/>
      <c r="GD41" s="164"/>
      <c r="GE41" s="164"/>
      <c r="GF41" s="164"/>
      <c r="GG41" s="164"/>
      <c r="GH41" s="164"/>
      <c r="GI41" s="164"/>
      <c r="GJ41" s="164"/>
      <c r="GK41" s="164"/>
      <c r="GL41" s="164"/>
      <c r="GM41" s="164"/>
      <c r="GN41" s="164"/>
      <c r="GO41" s="164"/>
      <c r="GP41" s="164"/>
      <c r="GQ41" s="164"/>
      <c r="GR41" s="164"/>
      <c r="GS41" s="164"/>
      <c r="GT41" s="164"/>
      <c r="GU41" s="164"/>
      <c r="GV41" s="164"/>
      <c r="GW41" s="164"/>
      <c r="GX41" s="164"/>
      <c r="GY41" s="164"/>
      <c r="GZ41" s="164"/>
      <c r="HA41" s="164"/>
      <c r="HB41" s="164"/>
      <c r="HC41" s="164"/>
      <c r="HD41" s="164"/>
      <c r="HE41" s="164"/>
      <c r="HF41" s="164"/>
      <c r="HG41" s="164"/>
      <c r="HH41" s="164"/>
      <c r="HI41" s="164"/>
      <c r="HJ41" s="164"/>
      <c r="HK41" s="164"/>
      <c r="HL41" s="164"/>
      <c r="HM41" s="164"/>
      <c r="HN41" s="164"/>
      <c r="HO41" s="164"/>
      <c r="HP41" s="164"/>
      <c r="HQ41" s="164"/>
      <c r="HR41" s="164"/>
      <c r="HS41" s="164"/>
      <c r="HT41" s="164"/>
      <c r="HU41" s="164"/>
      <c r="HV41" s="164"/>
      <c r="HW41" s="164"/>
      <c r="HX41" s="164"/>
      <c r="HY41" s="164"/>
      <c r="HZ41" s="164"/>
      <c r="IA41" s="164"/>
      <c r="IB41" s="164"/>
      <c r="IC41" s="164"/>
      <c r="ID41" s="164"/>
    </row>
    <row r="42" spans="1:238">
      <c r="A42" s="196"/>
      <c r="B42" s="164"/>
      <c r="C42" s="164"/>
      <c r="D42" s="196"/>
      <c r="E42" s="198"/>
      <c r="F42" s="199"/>
      <c r="G42" s="201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  <c r="CD42" s="164"/>
      <c r="CE42" s="164"/>
      <c r="CF42" s="164"/>
      <c r="CG42" s="164"/>
      <c r="CH42" s="164"/>
      <c r="CI42" s="164"/>
      <c r="CJ42" s="164"/>
      <c r="CK42" s="164"/>
      <c r="CL42" s="164"/>
      <c r="CM42" s="164"/>
      <c r="CN42" s="164"/>
      <c r="CO42" s="164"/>
      <c r="CP42" s="164"/>
      <c r="CQ42" s="164"/>
      <c r="CR42" s="164"/>
      <c r="CS42" s="164"/>
      <c r="CT42" s="164"/>
      <c r="CU42" s="164"/>
      <c r="CV42" s="164"/>
      <c r="CW42" s="164"/>
      <c r="CX42" s="164"/>
      <c r="CY42" s="164"/>
      <c r="CZ42" s="164"/>
      <c r="DA42" s="164"/>
      <c r="DB42" s="164"/>
      <c r="DC42" s="164"/>
      <c r="DD42" s="164"/>
      <c r="DE42" s="164"/>
      <c r="DF42" s="164"/>
      <c r="DG42" s="164"/>
      <c r="DH42" s="164"/>
      <c r="DI42" s="164"/>
      <c r="DJ42" s="164"/>
      <c r="DK42" s="164"/>
      <c r="DL42" s="164"/>
      <c r="DM42" s="164"/>
      <c r="DN42" s="164"/>
      <c r="DO42" s="164"/>
      <c r="DP42" s="164"/>
      <c r="DQ42" s="164"/>
      <c r="DR42" s="164"/>
      <c r="DS42" s="164"/>
      <c r="DT42" s="164"/>
      <c r="DU42" s="164"/>
      <c r="DV42" s="164"/>
      <c r="DW42" s="164"/>
      <c r="DX42" s="164"/>
      <c r="DY42" s="164"/>
      <c r="DZ42" s="164"/>
      <c r="EA42" s="164"/>
      <c r="EB42" s="164"/>
      <c r="EC42" s="164"/>
      <c r="ED42" s="164"/>
      <c r="EE42" s="164"/>
      <c r="EF42" s="164"/>
      <c r="EG42" s="164"/>
      <c r="EH42" s="164"/>
      <c r="EI42" s="164"/>
      <c r="EJ42" s="164"/>
      <c r="EK42" s="164"/>
      <c r="EL42" s="164"/>
      <c r="EM42" s="164"/>
      <c r="EN42" s="164"/>
      <c r="EO42" s="164"/>
      <c r="EP42" s="164"/>
      <c r="EQ42" s="164"/>
      <c r="ER42" s="164"/>
      <c r="ES42" s="164"/>
      <c r="ET42" s="164"/>
      <c r="EU42" s="164"/>
      <c r="EV42" s="164"/>
      <c r="EW42" s="164"/>
      <c r="EX42" s="164"/>
      <c r="EY42" s="164"/>
      <c r="EZ42" s="164"/>
      <c r="FA42" s="164"/>
      <c r="FB42" s="164"/>
      <c r="FC42" s="164"/>
      <c r="FD42" s="164"/>
      <c r="FE42" s="164"/>
      <c r="FF42" s="164"/>
      <c r="FG42" s="164"/>
      <c r="FH42" s="164"/>
      <c r="FI42" s="164"/>
      <c r="FJ42" s="164"/>
      <c r="FK42" s="164"/>
      <c r="FL42" s="164"/>
      <c r="FM42" s="164"/>
      <c r="FN42" s="164"/>
      <c r="FO42" s="164"/>
      <c r="FP42" s="164"/>
      <c r="FQ42" s="164"/>
      <c r="FR42" s="164"/>
      <c r="FS42" s="164"/>
      <c r="FT42" s="164"/>
      <c r="FU42" s="164"/>
      <c r="FV42" s="164"/>
      <c r="FW42" s="164"/>
      <c r="FX42" s="164"/>
      <c r="FY42" s="164"/>
      <c r="FZ42" s="164"/>
      <c r="GA42" s="164"/>
      <c r="GB42" s="164"/>
      <c r="GC42" s="164"/>
      <c r="GD42" s="164"/>
      <c r="GE42" s="164"/>
      <c r="GF42" s="164"/>
      <c r="GG42" s="164"/>
      <c r="GH42" s="164"/>
      <c r="GI42" s="164"/>
      <c r="GJ42" s="164"/>
      <c r="GK42" s="164"/>
      <c r="GL42" s="164"/>
      <c r="GM42" s="164"/>
      <c r="GN42" s="164"/>
      <c r="GO42" s="164"/>
      <c r="GP42" s="164"/>
      <c r="GQ42" s="164"/>
      <c r="GR42" s="164"/>
      <c r="GS42" s="164"/>
      <c r="GT42" s="164"/>
      <c r="GU42" s="164"/>
      <c r="GV42" s="164"/>
      <c r="GW42" s="164"/>
      <c r="GX42" s="164"/>
      <c r="GY42" s="164"/>
      <c r="GZ42" s="164"/>
      <c r="HA42" s="164"/>
      <c r="HB42" s="164"/>
      <c r="HC42" s="164"/>
      <c r="HD42" s="164"/>
      <c r="HE42" s="164"/>
      <c r="HF42" s="164"/>
      <c r="HG42" s="164"/>
      <c r="HH42" s="164"/>
      <c r="HI42" s="164"/>
      <c r="HJ42" s="164"/>
      <c r="HK42" s="164"/>
      <c r="HL42" s="164"/>
      <c r="HM42" s="164"/>
      <c r="HN42" s="164"/>
      <c r="HO42" s="164"/>
      <c r="HP42" s="164"/>
      <c r="HQ42" s="164"/>
      <c r="HR42" s="164"/>
      <c r="HS42" s="164"/>
      <c r="HT42" s="164"/>
      <c r="HU42" s="164"/>
      <c r="HV42" s="164"/>
      <c r="HW42" s="164"/>
      <c r="HX42" s="164"/>
      <c r="HY42" s="164"/>
      <c r="HZ42" s="164"/>
      <c r="IA42" s="164"/>
      <c r="IB42" s="164"/>
      <c r="IC42" s="164"/>
      <c r="ID42" s="164"/>
    </row>
    <row r="43" spans="1:238">
      <c r="A43" s="196"/>
      <c r="B43" s="164"/>
      <c r="C43" s="164"/>
      <c r="D43" s="196"/>
      <c r="E43" s="198"/>
      <c r="F43" s="199"/>
      <c r="G43" s="201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  <c r="CD43" s="164"/>
      <c r="CE43" s="164"/>
      <c r="CF43" s="164"/>
      <c r="CG43" s="164"/>
      <c r="CH43" s="164"/>
      <c r="CI43" s="164"/>
      <c r="CJ43" s="164"/>
      <c r="CK43" s="164"/>
      <c r="CL43" s="164"/>
      <c r="CM43" s="164"/>
      <c r="CN43" s="164"/>
      <c r="CO43" s="164"/>
      <c r="CP43" s="164"/>
      <c r="CQ43" s="164"/>
      <c r="CR43" s="164"/>
      <c r="CS43" s="164"/>
      <c r="CT43" s="164"/>
      <c r="CU43" s="164"/>
      <c r="CV43" s="164"/>
      <c r="CW43" s="164"/>
      <c r="CX43" s="164"/>
      <c r="CY43" s="164"/>
      <c r="CZ43" s="164"/>
      <c r="DA43" s="164"/>
      <c r="DB43" s="164"/>
      <c r="DC43" s="164"/>
      <c r="DD43" s="164"/>
      <c r="DE43" s="164"/>
      <c r="DF43" s="164"/>
      <c r="DG43" s="164"/>
      <c r="DH43" s="164"/>
      <c r="DI43" s="164"/>
      <c r="DJ43" s="164"/>
      <c r="DK43" s="164"/>
      <c r="DL43" s="164"/>
      <c r="DM43" s="164"/>
      <c r="DN43" s="164"/>
      <c r="DO43" s="164"/>
      <c r="DP43" s="164"/>
      <c r="DQ43" s="164"/>
      <c r="DR43" s="164"/>
      <c r="DS43" s="164"/>
      <c r="DT43" s="164"/>
      <c r="DU43" s="164"/>
      <c r="DV43" s="164"/>
      <c r="DW43" s="164"/>
      <c r="DX43" s="164"/>
      <c r="DY43" s="164"/>
      <c r="DZ43" s="164"/>
      <c r="EA43" s="164"/>
      <c r="EB43" s="164"/>
      <c r="EC43" s="164"/>
      <c r="ED43" s="164"/>
      <c r="EE43" s="164"/>
      <c r="EF43" s="164"/>
      <c r="EG43" s="164"/>
      <c r="EH43" s="164"/>
      <c r="EI43" s="164"/>
      <c r="EJ43" s="164"/>
      <c r="EK43" s="164"/>
      <c r="EL43" s="164"/>
      <c r="EM43" s="164"/>
      <c r="EN43" s="164"/>
      <c r="EO43" s="164"/>
      <c r="EP43" s="164"/>
      <c r="EQ43" s="164"/>
      <c r="ER43" s="164"/>
      <c r="ES43" s="164"/>
      <c r="ET43" s="164"/>
      <c r="EU43" s="164"/>
      <c r="EV43" s="164"/>
      <c r="EW43" s="164"/>
      <c r="EX43" s="164"/>
      <c r="EY43" s="164"/>
      <c r="EZ43" s="164"/>
      <c r="FA43" s="164"/>
      <c r="FB43" s="164"/>
      <c r="FC43" s="164"/>
      <c r="FD43" s="164"/>
      <c r="FE43" s="164"/>
      <c r="FF43" s="164"/>
      <c r="FG43" s="164"/>
      <c r="FH43" s="164"/>
      <c r="FI43" s="164"/>
      <c r="FJ43" s="164"/>
      <c r="FK43" s="164"/>
      <c r="FL43" s="164"/>
      <c r="FM43" s="164"/>
      <c r="FN43" s="164"/>
      <c r="FO43" s="164"/>
      <c r="FP43" s="164"/>
      <c r="FQ43" s="164"/>
      <c r="FR43" s="164"/>
      <c r="FS43" s="164"/>
      <c r="FT43" s="164"/>
      <c r="FU43" s="164"/>
      <c r="FV43" s="164"/>
      <c r="FW43" s="164"/>
      <c r="FX43" s="164"/>
      <c r="FY43" s="164"/>
      <c r="FZ43" s="164"/>
      <c r="GA43" s="164"/>
      <c r="GB43" s="164"/>
      <c r="GC43" s="164"/>
      <c r="GD43" s="164"/>
      <c r="GE43" s="164"/>
      <c r="GF43" s="164"/>
      <c r="GG43" s="164"/>
      <c r="GH43" s="164"/>
      <c r="GI43" s="164"/>
      <c r="GJ43" s="164"/>
      <c r="GK43" s="164"/>
      <c r="GL43" s="164"/>
      <c r="GM43" s="164"/>
      <c r="GN43" s="164"/>
      <c r="GO43" s="164"/>
      <c r="GP43" s="164"/>
      <c r="GQ43" s="164"/>
      <c r="GR43" s="164"/>
      <c r="GS43" s="164"/>
      <c r="GT43" s="164"/>
      <c r="GU43" s="164"/>
      <c r="GV43" s="164"/>
      <c r="GW43" s="164"/>
      <c r="GX43" s="164"/>
      <c r="GY43" s="164"/>
      <c r="GZ43" s="164"/>
      <c r="HA43" s="164"/>
      <c r="HB43" s="164"/>
      <c r="HC43" s="164"/>
      <c r="HD43" s="164"/>
      <c r="HE43" s="164"/>
      <c r="HF43" s="164"/>
      <c r="HG43" s="164"/>
      <c r="HH43" s="164"/>
      <c r="HI43" s="164"/>
      <c r="HJ43" s="164"/>
      <c r="HK43" s="164"/>
      <c r="HL43" s="164"/>
      <c r="HM43" s="164"/>
      <c r="HN43" s="164"/>
      <c r="HO43" s="164"/>
      <c r="HP43" s="164"/>
      <c r="HQ43" s="164"/>
      <c r="HR43" s="164"/>
      <c r="HS43" s="164"/>
      <c r="HT43" s="164"/>
      <c r="HU43" s="164"/>
      <c r="HV43" s="164"/>
      <c r="HW43" s="164"/>
      <c r="HX43" s="164"/>
      <c r="HY43" s="164"/>
      <c r="HZ43" s="164"/>
      <c r="IA43" s="164"/>
      <c r="IB43" s="164"/>
      <c r="IC43" s="164"/>
      <c r="ID43" s="164"/>
    </row>
    <row r="44" spans="1:238">
      <c r="A44" s="196"/>
      <c r="B44" s="164"/>
      <c r="C44" s="164"/>
      <c r="D44" s="196"/>
      <c r="E44" s="198"/>
      <c r="F44" s="199"/>
      <c r="G44" s="201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4"/>
      <c r="BM44" s="164"/>
      <c r="BN44" s="164"/>
      <c r="BO44" s="164"/>
      <c r="BP44" s="164"/>
      <c r="BQ44" s="164"/>
      <c r="BR44" s="164"/>
      <c r="BS44" s="164"/>
      <c r="BT44" s="164"/>
      <c r="BU44" s="164"/>
      <c r="BV44" s="164"/>
      <c r="BW44" s="164"/>
      <c r="BX44" s="164"/>
      <c r="BY44" s="164"/>
      <c r="BZ44" s="164"/>
      <c r="CA44" s="164"/>
      <c r="CB44" s="164"/>
      <c r="CC44" s="164"/>
      <c r="CD44" s="164"/>
      <c r="CE44" s="164"/>
      <c r="CF44" s="164"/>
      <c r="CG44" s="164"/>
      <c r="CH44" s="164"/>
      <c r="CI44" s="164"/>
      <c r="CJ44" s="164"/>
      <c r="CK44" s="164"/>
      <c r="CL44" s="164"/>
      <c r="CM44" s="164"/>
      <c r="CN44" s="164"/>
      <c r="CO44" s="164"/>
      <c r="CP44" s="164"/>
      <c r="CQ44" s="164"/>
      <c r="CR44" s="164"/>
      <c r="CS44" s="164"/>
      <c r="CT44" s="164"/>
      <c r="CU44" s="164"/>
      <c r="CV44" s="164"/>
      <c r="CW44" s="164"/>
      <c r="CX44" s="164"/>
      <c r="CY44" s="164"/>
      <c r="CZ44" s="164"/>
      <c r="DA44" s="164"/>
      <c r="DB44" s="164"/>
      <c r="DC44" s="164"/>
      <c r="DD44" s="164"/>
      <c r="DE44" s="164"/>
      <c r="DF44" s="164"/>
      <c r="DG44" s="164"/>
      <c r="DH44" s="164"/>
      <c r="DI44" s="164"/>
      <c r="DJ44" s="164"/>
      <c r="DK44" s="164"/>
      <c r="DL44" s="164"/>
      <c r="DM44" s="164"/>
      <c r="DN44" s="164"/>
      <c r="DO44" s="164"/>
      <c r="DP44" s="164"/>
      <c r="DQ44" s="164"/>
      <c r="DR44" s="164"/>
      <c r="DS44" s="164"/>
      <c r="DT44" s="164"/>
      <c r="DU44" s="164"/>
      <c r="DV44" s="164"/>
      <c r="DW44" s="164"/>
      <c r="DX44" s="164"/>
      <c r="DY44" s="164"/>
      <c r="DZ44" s="164"/>
      <c r="EA44" s="164"/>
      <c r="EB44" s="164"/>
      <c r="EC44" s="164"/>
      <c r="ED44" s="164"/>
      <c r="EE44" s="164"/>
      <c r="EF44" s="164"/>
      <c r="EG44" s="164"/>
      <c r="EH44" s="164"/>
      <c r="EI44" s="164"/>
      <c r="EJ44" s="164"/>
      <c r="EK44" s="164"/>
      <c r="EL44" s="164"/>
      <c r="EM44" s="164"/>
      <c r="EN44" s="164"/>
      <c r="EO44" s="164"/>
      <c r="EP44" s="164"/>
      <c r="EQ44" s="164"/>
      <c r="ER44" s="164"/>
      <c r="ES44" s="164"/>
      <c r="ET44" s="164"/>
      <c r="EU44" s="164"/>
      <c r="EV44" s="164"/>
      <c r="EW44" s="164"/>
      <c r="EX44" s="164"/>
      <c r="EY44" s="164"/>
      <c r="EZ44" s="164"/>
      <c r="FA44" s="164"/>
      <c r="FB44" s="164"/>
      <c r="FC44" s="164"/>
      <c r="FD44" s="164"/>
      <c r="FE44" s="164"/>
      <c r="FF44" s="164"/>
      <c r="FG44" s="164"/>
      <c r="FH44" s="164"/>
      <c r="FI44" s="164"/>
      <c r="FJ44" s="164"/>
      <c r="FK44" s="164"/>
      <c r="FL44" s="164"/>
      <c r="FM44" s="164"/>
      <c r="FN44" s="164"/>
      <c r="FO44" s="164"/>
      <c r="FP44" s="164"/>
      <c r="FQ44" s="164"/>
      <c r="FR44" s="164"/>
      <c r="FS44" s="164"/>
      <c r="FT44" s="164"/>
      <c r="FU44" s="164"/>
      <c r="FV44" s="164"/>
      <c r="FW44" s="164"/>
      <c r="FX44" s="164"/>
      <c r="FY44" s="164"/>
      <c r="FZ44" s="164"/>
      <c r="GA44" s="164"/>
      <c r="GB44" s="164"/>
      <c r="GC44" s="164"/>
      <c r="GD44" s="164"/>
      <c r="GE44" s="164"/>
      <c r="GF44" s="164"/>
      <c r="GG44" s="164"/>
      <c r="GH44" s="164"/>
      <c r="GI44" s="164"/>
      <c r="GJ44" s="164"/>
      <c r="GK44" s="164"/>
      <c r="GL44" s="164"/>
      <c r="GM44" s="164"/>
      <c r="GN44" s="164"/>
      <c r="GO44" s="164"/>
      <c r="GP44" s="164"/>
      <c r="GQ44" s="164"/>
      <c r="GR44" s="164"/>
      <c r="GS44" s="164"/>
      <c r="GT44" s="164"/>
      <c r="GU44" s="164"/>
      <c r="GV44" s="164"/>
      <c r="GW44" s="164"/>
      <c r="GX44" s="164"/>
      <c r="GY44" s="164"/>
      <c r="GZ44" s="164"/>
      <c r="HA44" s="164"/>
      <c r="HB44" s="164"/>
      <c r="HC44" s="164"/>
      <c r="HD44" s="164"/>
      <c r="HE44" s="164"/>
      <c r="HF44" s="164"/>
      <c r="HG44" s="164"/>
      <c r="HH44" s="164"/>
      <c r="HI44" s="164"/>
      <c r="HJ44" s="164"/>
      <c r="HK44" s="164"/>
      <c r="HL44" s="164"/>
      <c r="HM44" s="164"/>
      <c r="HN44" s="164"/>
      <c r="HO44" s="164"/>
      <c r="HP44" s="164"/>
      <c r="HQ44" s="164"/>
      <c r="HR44" s="164"/>
      <c r="HS44" s="164"/>
      <c r="HT44" s="164"/>
      <c r="HU44" s="164"/>
      <c r="HV44" s="164"/>
      <c r="HW44" s="164"/>
      <c r="HX44" s="164"/>
      <c r="HY44" s="164"/>
      <c r="HZ44" s="164"/>
      <c r="IA44" s="164"/>
      <c r="IB44" s="164"/>
      <c r="IC44" s="164"/>
      <c r="ID44" s="164"/>
    </row>
    <row r="45" spans="1:238">
      <c r="A45" s="196"/>
      <c r="B45" s="164"/>
      <c r="C45" s="164"/>
      <c r="D45" s="196"/>
      <c r="E45" s="198"/>
      <c r="F45" s="199"/>
      <c r="G45" s="201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  <c r="CD45" s="164"/>
      <c r="CE45" s="164"/>
      <c r="CF45" s="164"/>
      <c r="CG45" s="164"/>
      <c r="CH45" s="164"/>
      <c r="CI45" s="164"/>
      <c r="CJ45" s="164"/>
      <c r="CK45" s="164"/>
      <c r="CL45" s="164"/>
      <c r="CM45" s="164"/>
      <c r="CN45" s="164"/>
      <c r="CO45" s="164"/>
      <c r="CP45" s="164"/>
      <c r="CQ45" s="164"/>
      <c r="CR45" s="164"/>
      <c r="CS45" s="164"/>
      <c r="CT45" s="164"/>
      <c r="CU45" s="164"/>
      <c r="CV45" s="164"/>
      <c r="CW45" s="164"/>
      <c r="CX45" s="164"/>
      <c r="CY45" s="164"/>
      <c r="CZ45" s="164"/>
      <c r="DA45" s="164"/>
      <c r="DB45" s="164"/>
      <c r="DC45" s="164"/>
      <c r="DD45" s="164"/>
      <c r="DE45" s="164"/>
      <c r="DF45" s="164"/>
      <c r="DG45" s="164"/>
      <c r="DH45" s="164"/>
      <c r="DI45" s="164"/>
      <c r="DJ45" s="164"/>
      <c r="DK45" s="164"/>
      <c r="DL45" s="164"/>
      <c r="DM45" s="164"/>
      <c r="DN45" s="164"/>
      <c r="DO45" s="164"/>
      <c r="DP45" s="164"/>
      <c r="DQ45" s="164"/>
      <c r="DR45" s="164"/>
      <c r="DS45" s="164"/>
      <c r="DT45" s="164"/>
      <c r="DU45" s="164"/>
      <c r="DV45" s="164"/>
      <c r="DW45" s="164"/>
      <c r="DX45" s="164"/>
      <c r="DY45" s="164"/>
      <c r="DZ45" s="164"/>
      <c r="EA45" s="164"/>
      <c r="EB45" s="164"/>
      <c r="EC45" s="164"/>
      <c r="ED45" s="164"/>
      <c r="EE45" s="164"/>
      <c r="EF45" s="164"/>
      <c r="EG45" s="164"/>
      <c r="EH45" s="164"/>
      <c r="EI45" s="164"/>
      <c r="EJ45" s="164"/>
      <c r="EK45" s="164"/>
      <c r="EL45" s="164"/>
      <c r="EM45" s="164"/>
      <c r="EN45" s="164"/>
      <c r="EO45" s="164"/>
      <c r="EP45" s="164"/>
      <c r="EQ45" s="164"/>
      <c r="ER45" s="164"/>
      <c r="ES45" s="164"/>
      <c r="ET45" s="164"/>
      <c r="EU45" s="164"/>
      <c r="EV45" s="164"/>
      <c r="EW45" s="164"/>
      <c r="EX45" s="164"/>
      <c r="EY45" s="164"/>
      <c r="EZ45" s="164"/>
      <c r="FA45" s="164"/>
      <c r="FB45" s="164"/>
      <c r="FC45" s="164"/>
      <c r="FD45" s="164"/>
      <c r="FE45" s="164"/>
      <c r="FF45" s="164"/>
      <c r="FG45" s="164"/>
      <c r="FH45" s="164"/>
      <c r="FI45" s="164"/>
      <c r="FJ45" s="164"/>
      <c r="FK45" s="164"/>
      <c r="FL45" s="164"/>
      <c r="FM45" s="164"/>
      <c r="FN45" s="164"/>
      <c r="FO45" s="164"/>
      <c r="FP45" s="164"/>
      <c r="FQ45" s="164"/>
      <c r="FR45" s="164"/>
      <c r="FS45" s="164"/>
      <c r="FT45" s="164"/>
      <c r="FU45" s="164"/>
      <c r="FV45" s="164"/>
      <c r="FW45" s="164"/>
      <c r="FX45" s="164"/>
      <c r="FY45" s="164"/>
      <c r="FZ45" s="164"/>
      <c r="GA45" s="164"/>
      <c r="GB45" s="164"/>
      <c r="GC45" s="164"/>
      <c r="GD45" s="164"/>
      <c r="GE45" s="164"/>
      <c r="GF45" s="164"/>
      <c r="GG45" s="164"/>
      <c r="GH45" s="164"/>
      <c r="GI45" s="164"/>
      <c r="GJ45" s="164"/>
      <c r="GK45" s="164"/>
      <c r="GL45" s="164"/>
      <c r="GM45" s="164"/>
      <c r="GN45" s="164"/>
      <c r="GO45" s="164"/>
      <c r="GP45" s="164"/>
      <c r="GQ45" s="164"/>
      <c r="GR45" s="164"/>
      <c r="GS45" s="164"/>
      <c r="GT45" s="164"/>
      <c r="GU45" s="164"/>
      <c r="GV45" s="164"/>
      <c r="GW45" s="164"/>
      <c r="GX45" s="164"/>
      <c r="GY45" s="164"/>
      <c r="GZ45" s="164"/>
      <c r="HA45" s="164"/>
      <c r="HB45" s="164"/>
      <c r="HC45" s="164"/>
      <c r="HD45" s="164"/>
      <c r="HE45" s="164"/>
      <c r="HF45" s="164"/>
      <c r="HG45" s="164"/>
      <c r="HH45" s="164"/>
      <c r="HI45" s="164"/>
      <c r="HJ45" s="164"/>
      <c r="HK45" s="164"/>
      <c r="HL45" s="164"/>
      <c r="HM45" s="164"/>
      <c r="HN45" s="164"/>
      <c r="HO45" s="164"/>
      <c r="HP45" s="164"/>
      <c r="HQ45" s="164"/>
      <c r="HR45" s="164"/>
      <c r="HS45" s="164"/>
      <c r="HT45" s="164"/>
      <c r="HU45" s="164"/>
      <c r="HV45" s="164"/>
      <c r="HW45" s="164"/>
      <c r="HX45" s="164"/>
      <c r="HY45" s="164"/>
      <c r="HZ45" s="164"/>
      <c r="IA45" s="164"/>
      <c r="IB45" s="164"/>
      <c r="IC45" s="164"/>
      <c r="ID45" s="164"/>
    </row>
    <row r="46" spans="1:238">
      <c r="A46" s="196"/>
      <c r="B46" s="164"/>
      <c r="C46" s="164"/>
      <c r="D46" s="196"/>
      <c r="E46" s="198"/>
      <c r="F46" s="199"/>
      <c r="G46" s="201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4"/>
      <c r="CE46" s="164"/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4"/>
      <c r="CV46" s="164"/>
      <c r="CW46" s="164"/>
      <c r="CX46" s="164"/>
      <c r="CY46" s="164"/>
      <c r="CZ46" s="164"/>
      <c r="DA46" s="164"/>
      <c r="DB46" s="164"/>
      <c r="DC46" s="164"/>
      <c r="DD46" s="164"/>
      <c r="DE46" s="164"/>
      <c r="DF46" s="164"/>
      <c r="DG46" s="164"/>
      <c r="DH46" s="164"/>
      <c r="DI46" s="164"/>
      <c r="DJ46" s="164"/>
      <c r="DK46" s="164"/>
      <c r="DL46" s="164"/>
      <c r="DM46" s="164"/>
      <c r="DN46" s="164"/>
      <c r="DO46" s="164"/>
      <c r="DP46" s="164"/>
      <c r="DQ46" s="164"/>
      <c r="DR46" s="164"/>
      <c r="DS46" s="164"/>
      <c r="DT46" s="164"/>
      <c r="DU46" s="164"/>
      <c r="DV46" s="164"/>
      <c r="DW46" s="164"/>
      <c r="DX46" s="164"/>
      <c r="DY46" s="164"/>
      <c r="DZ46" s="164"/>
      <c r="EA46" s="164"/>
      <c r="EB46" s="164"/>
      <c r="EC46" s="164"/>
      <c r="ED46" s="164"/>
      <c r="EE46" s="164"/>
      <c r="EF46" s="164"/>
      <c r="EG46" s="164"/>
      <c r="EH46" s="164"/>
      <c r="EI46" s="164"/>
      <c r="EJ46" s="164"/>
      <c r="EK46" s="164"/>
      <c r="EL46" s="164"/>
      <c r="EM46" s="164"/>
      <c r="EN46" s="164"/>
      <c r="EO46" s="164"/>
      <c r="EP46" s="164"/>
      <c r="EQ46" s="164"/>
      <c r="ER46" s="164"/>
      <c r="ES46" s="164"/>
      <c r="ET46" s="164"/>
      <c r="EU46" s="164"/>
      <c r="EV46" s="164"/>
      <c r="EW46" s="164"/>
      <c r="EX46" s="164"/>
      <c r="EY46" s="164"/>
      <c r="EZ46" s="164"/>
      <c r="FA46" s="164"/>
      <c r="FB46" s="164"/>
      <c r="FC46" s="164"/>
      <c r="FD46" s="164"/>
      <c r="FE46" s="164"/>
      <c r="FF46" s="164"/>
      <c r="FG46" s="164"/>
      <c r="FH46" s="164"/>
      <c r="FI46" s="164"/>
      <c r="FJ46" s="164"/>
      <c r="FK46" s="164"/>
      <c r="FL46" s="164"/>
      <c r="FM46" s="164"/>
      <c r="FN46" s="164"/>
      <c r="FO46" s="164"/>
      <c r="FP46" s="164"/>
      <c r="FQ46" s="164"/>
      <c r="FR46" s="164"/>
      <c r="FS46" s="164"/>
      <c r="FT46" s="164"/>
      <c r="FU46" s="164"/>
      <c r="FV46" s="164"/>
      <c r="FW46" s="164"/>
      <c r="FX46" s="164"/>
      <c r="FY46" s="164"/>
      <c r="FZ46" s="164"/>
      <c r="GA46" s="164"/>
      <c r="GB46" s="164"/>
      <c r="GC46" s="164"/>
      <c r="GD46" s="164"/>
      <c r="GE46" s="164"/>
      <c r="GF46" s="164"/>
      <c r="GG46" s="164"/>
      <c r="GH46" s="164"/>
      <c r="GI46" s="164"/>
      <c r="GJ46" s="164"/>
      <c r="GK46" s="164"/>
      <c r="GL46" s="164"/>
      <c r="GM46" s="164"/>
      <c r="GN46" s="164"/>
      <c r="GO46" s="164"/>
      <c r="GP46" s="164"/>
      <c r="GQ46" s="164"/>
      <c r="GR46" s="164"/>
      <c r="GS46" s="164"/>
      <c r="GT46" s="164"/>
      <c r="GU46" s="164"/>
      <c r="GV46" s="164"/>
      <c r="GW46" s="164"/>
      <c r="GX46" s="164"/>
      <c r="GY46" s="164"/>
      <c r="GZ46" s="164"/>
      <c r="HA46" s="164"/>
      <c r="HB46" s="164"/>
      <c r="HC46" s="164"/>
      <c r="HD46" s="164"/>
      <c r="HE46" s="164"/>
      <c r="HF46" s="164"/>
      <c r="HG46" s="164"/>
      <c r="HH46" s="164"/>
      <c r="HI46" s="164"/>
      <c r="HJ46" s="164"/>
      <c r="HK46" s="164"/>
      <c r="HL46" s="164"/>
      <c r="HM46" s="164"/>
      <c r="HN46" s="164"/>
      <c r="HO46" s="164"/>
      <c r="HP46" s="164"/>
      <c r="HQ46" s="164"/>
      <c r="HR46" s="164"/>
      <c r="HS46" s="164"/>
      <c r="HT46" s="164"/>
      <c r="HU46" s="164"/>
      <c r="HV46" s="164"/>
      <c r="HW46" s="164"/>
      <c r="HX46" s="164"/>
      <c r="HY46" s="164"/>
      <c r="HZ46" s="164"/>
      <c r="IA46" s="164"/>
      <c r="IB46" s="164"/>
      <c r="IC46" s="164"/>
      <c r="ID46" s="164"/>
    </row>
    <row r="47" spans="1:238">
      <c r="A47" s="196"/>
      <c r="B47" s="164"/>
      <c r="C47" s="164"/>
      <c r="D47" s="196"/>
      <c r="E47" s="198"/>
      <c r="F47" s="199"/>
      <c r="G47" s="201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  <c r="CD47" s="164"/>
      <c r="CE47" s="164"/>
      <c r="CF47" s="164"/>
      <c r="CG47" s="164"/>
      <c r="CH47" s="164"/>
      <c r="CI47" s="164"/>
      <c r="CJ47" s="164"/>
      <c r="CK47" s="164"/>
      <c r="CL47" s="164"/>
      <c r="CM47" s="164"/>
      <c r="CN47" s="164"/>
      <c r="CO47" s="164"/>
      <c r="CP47" s="164"/>
      <c r="CQ47" s="164"/>
      <c r="CR47" s="164"/>
      <c r="CS47" s="164"/>
      <c r="CT47" s="164"/>
      <c r="CU47" s="164"/>
      <c r="CV47" s="164"/>
      <c r="CW47" s="164"/>
      <c r="CX47" s="164"/>
      <c r="CY47" s="164"/>
      <c r="CZ47" s="164"/>
      <c r="DA47" s="164"/>
      <c r="DB47" s="164"/>
      <c r="DC47" s="164"/>
      <c r="DD47" s="164"/>
      <c r="DE47" s="164"/>
      <c r="DF47" s="164"/>
      <c r="DG47" s="164"/>
      <c r="DH47" s="164"/>
      <c r="DI47" s="164"/>
      <c r="DJ47" s="164"/>
      <c r="DK47" s="164"/>
      <c r="DL47" s="164"/>
      <c r="DM47" s="164"/>
      <c r="DN47" s="164"/>
      <c r="DO47" s="164"/>
      <c r="DP47" s="164"/>
      <c r="DQ47" s="164"/>
      <c r="DR47" s="164"/>
      <c r="DS47" s="164"/>
      <c r="DT47" s="164"/>
      <c r="DU47" s="164"/>
      <c r="DV47" s="164"/>
      <c r="DW47" s="164"/>
      <c r="DX47" s="164"/>
      <c r="DY47" s="164"/>
      <c r="DZ47" s="164"/>
      <c r="EA47" s="164"/>
      <c r="EB47" s="164"/>
      <c r="EC47" s="164"/>
      <c r="ED47" s="164"/>
      <c r="EE47" s="164"/>
      <c r="EF47" s="164"/>
      <c r="EG47" s="164"/>
      <c r="EH47" s="164"/>
      <c r="EI47" s="164"/>
      <c r="EJ47" s="164"/>
      <c r="EK47" s="164"/>
      <c r="EL47" s="164"/>
      <c r="EM47" s="164"/>
      <c r="EN47" s="164"/>
      <c r="EO47" s="164"/>
      <c r="EP47" s="164"/>
      <c r="EQ47" s="164"/>
      <c r="ER47" s="164"/>
      <c r="ES47" s="164"/>
      <c r="ET47" s="164"/>
      <c r="EU47" s="164"/>
      <c r="EV47" s="164"/>
      <c r="EW47" s="164"/>
      <c r="EX47" s="164"/>
      <c r="EY47" s="164"/>
      <c r="EZ47" s="164"/>
      <c r="FA47" s="164"/>
      <c r="FB47" s="164"/>
      <c r="FC47" s="164"/>
      <c r="FD47" s="164"/>
      <c r="FE47" s="164"/>
      <c r="FF47" s="164"/>
      <c r="FG47" s="164"/>
      <c r="FH47" s="164"/>
      <c r="FI47" s="164"/>
      <c r="FJ47" s="164"/>
      <c r="FK47" s="164"/>
      <c r="FL47" s="164"/>
      <c r="FM47" s="164"/>
      <c r="FN47" s="164"/>
      <c r="FO47" s="164"/>
      <c r="FP47" s="164"/>
      <c r="FQ47" s="164"/>
      <c r="FR47" s="164"/>
      <c r="FS47" s="164"/>
      <c r="FT47" s="164"/>
      <c r="FU47" s="164"/>
      <c r="FV47" s="164"/>
      <c r="FW47" s="164"/>
      <c r="FX47" s="164"/>
      <c r="FY47" s="164"/>
      <c r="FZ47" s="164"/>
      <c r="GA47" s="164"/>
      <c r="GB47" s="164"/>
      <c r="GC47" s="164"/>
      <c r="GD47" s="164"/>
      <c r="GE47" s="164"/>
      <c r="GF47" s="164"/>
      <c r="GG47" s="164"/>
      <c r="GH47" s="164"/>
      <c r="GI47" s="164"/>
      <c r="GJ47" s="164"/>
      <c r="GK47" s="164"/>
      <c r="GL47" s="164"/>
      <c r="GM47" s="164"/>
      <c r="GN47" s="164"/>
      <c r="GO47" s="164"/>
      <c r="GP47" s="164"/>
      <c r="GQ47" s="164"/>
      <c r="GR47" s="164"/>
      <c r="GS47" s="164"/>
      <c r="GT47" s="164"/>
      <c r="GU47" s="164"/>
      <c r="GV47" s="164"/>
      <c r="GW47" s="164"/>
      <c r="GX47" s="164"/>
      <c r="GY47" s="164"/>
      <c r="GZ47" s="164"/>
      <c r="HA47" s="164"/>
      <c r="HB47" s="164"/>
      <c r="HC47" s="164"/>
      <c r="HD47" s="164"/>
      <c r="HE47" s="164"/>
      <c r="HF47" s="164"/>
      <c r="HG47" s="164"/>
      <c r="HH47" s="164"/>
      <c r="HI47" s="164"/>
      <c r="HJ47" s="164"/>
      <c r="HK47" s="164"/>
      <c r="HL47" s="164"/>
      <c r="HM47" s="164"/>
      <c r="HN47" s="164"/>
      <c r="HO47" s="164"/>
      <c r="HP47" s="164"/>
      <c r="HQ47" s="164"/>
      <c r="HR47" s="164"/>
      <c r="HS47" s="164"/>
      <c r="HT47" s="164"/>
      <c r="HU47" s="164"/>
      <c r="HV47" s="164"/>
      <c r="HW47" s="164"/>
      <c r="HX47" s="164"/>
      <c r="HY47" s="164"/>
      <c r="HZ47" s="164"/>
      <c r="IA47" s="164"/>
      <c r="IB47" s="164"/>
      <c r="IC47" s="164"/>
      <c r="ID47" s="164"/>
    </row>
    <row r="48" spans="1:238">
      <c r="A48" s="196"/>
      <c r="B48" s="164"/>
      <c r="C48" s="164"/>
      <c r="D48" s="196"/>
      <c r="E48" s="198"/>
      <c r="F48" s="199"/>
      <c r="G48" s="201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4"/>
      <c r="CE48" s="164"/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4"/>
      <c r="CV48" s="164"/>
      <c r="CW48" s="164"/>
      <c r="CX48" s="164"/>
      <c r="CY48" s="164"/>
      <c r="CZ48" s="164"/>
      <c r="DA48" s="164"/>
      <c r="DB48" s="164"/>
      <c r="DC48" s="164"/>
      <c r="DD48" s="164"/>
      <c r="DE48" s="164"/>
      <c r="DF48" s="164"/>
      <c r="DG48" s="164"/>
      <c r="DH48" s="164"/>
      <c r="DI48" s="164"/>
      <c r="DJ48" s="164"/>
      <c r="DK48" s="164"/>
      <c r="DL48" s="164"/>
      <c r="DM48" s="164"/>
      <c r="DN48" s="164"/>
      <c r="DO48" s="164"/>
      <c r="DP48" s="164"/>
      <c r="DQ48" s="164"/>
      <c r="DR48" s="164"/>
      <c r="DS48" s="164"/>
      <c r="DT48" s="164"/>
      <c r="DU48" s="164"/>
      <c r="DV48" s="164"/>
      <c r="DW48" s="164"/>
      <c r="DX48" s="164"/>
      <c r="DY48" s="164"/>
      <c r="DZ48" s="164"/>
      <c r="EA48" s="164"/>
      <c r="EB48" s="164"/>
      <c r="EC48" s="164"/>
      <c r="ED48" s="164"/>
      <c r="EE48" s="164"/>
      <c r="EF48" s="164"/>
      <c r="EG48" s="164"/>
      <c r="EH48" s="164"/>
      <c r="EI48" s="164"/>
      <c r="EJ48" s="164"/>
      <c r="EK48" s="164"/>
      <c r="EL48" s="164"/>
      <c r="EM48" s="164"/>
      <c r="EN48" s="164"/>
      <c r="EO48" s="164"/>
      <c r="EP48" s="164"/>
      <c r="EQ48" s="164"/>
      <c r="ER48" s="164"/>
      <c r="ES48" s="164"/>
      <c r="ET48" s="164"/>
      <c r="EU48" s="164"/>
      <c r="EV48" s="164"/>
      <c r="EW48" s="164"/>
      <c r="EX48" s="164"/>
      <c r="EY48" s="164"/>
      <c r="EZ48" s="164"/>
      <c r="FA48" s="164"/>
      <c r="FB48" s="164"/>
      <c r="FC48" s="164"/>
      <c r="FD48" s="164"/>
      <c r="FE48" s="164"/>
      <c r="FF48" s="164"/>
      <c r="FG48" s="164"/>
      <c r="FH48" s="164"/>
      <c r="FI48" s="164"/>
      <c r="FJ48" s="164"/>
      <c r="FK48" s="164"/>
      <c r="FL48" s="164"/>
      <c r="FM48" s="164"/>
      <c r="FN48" s="164"/>
      <c r="FO48" s="164"/>
      <c r="FP48" s="164"/>
      <c r="FQ48" s="164"/>
      <c r="FR48" s="164"/>
      <c r="FS48" s="164"/>
      <c r="FT48" s="164"/>
      <c r="FU48" s="164"/>
      <c r="FV48" s="164"/>
      <c r="FW48" s="164"/>
      <c r="FX48" s="164"/>
      <c r="FY48" s="164"/>
      <c r="FZ48" s="164"/>
      <c r="GA48" s="164"/>
      <c r="GB48" s="164"/>
      <c r="GC48" s="164"/>
      <c r="GD48" s="164"/>
      <c r="GE48" s="164"/>
      <c r="GF48" s="164"/>
      <c r="GG48" s="164"/>
      <c r="GH48" s="164"/>
      <c r="GI48" s="164"/>
      <c r="GJ48" s="164"/>
      <c r="GK48" s="164"/>
      <c r="GL48" s="164"/>
      <c r="GM48" s="164"/>
      <c r="GN48" s="164"/>
      <c r="GO48" s="164"/>
      <c r="GP48" s="164"/>
      <c r="GQ48" s="164"/>
      <c r="GR48" s="164"/>
      <c r="GS48" s="164"/>
      <c r="GT48" s="164"/>
      <c r="GU48" s="164"/>
      <c r="GV48" s="164"/>
      <c r="GW48" s="164"/>
      <c r="GX48" s="164"/>
      <c r="GY48" s="164"/>
      <c r="GZ48" s="164"/>
      <c r="HA48" s="164"/>
      <c r="HB48" s="164"/>
      <c r="HC48" s="164"/>
      <c r="HD48" s="164"/>
      <c r="HE48" s="164"/>
      <c r="HF48" s="164"/>
      <c r="HG48" s="164"/>
      <c r="HH48" s="164"/>
      <c r="HI48" s="164"/>
      <c r="HJ48" s="164"/>
      <c r="HK48" s="164"/>
      <c r="HL48" s="164"/>
      <c r="HM48" s="164"/>
      <c r="HN48" s="164"/>
      <c r="HO48" s="164"/>
      <c r="HP48" s="164"/>
      <c r="HQ48" s="164"/>
      <c r="HR48" s="164"/>
      <c r="HS48" s="164"/>
      <c r="HT48" s="164"/>
      <c r="HU48" s="164"/>
      <c r="HV48" s="164"/>
      <c r="HW48" s="164"/>
      <c r="HX48" s="164"/>
      <c r="HY48" s="164"/>
      <c r="HZ48" s="164"/>
      <c r="IA48" s="164"/>
      <c r="IB48" s="164"/>
      <c r="IC48" s="164"/>
      <c r="ID48" s="164"/>
    </row>
    <row r="49" spans="1:238">
      <c r="A49" s="196"/>
      <c r="B49" s="164"/>
      <c r="C49" s="164"/>
      <c r="D49" s="196"/>
      <c r="E49" s="198"/>
      <c r="F49" s="199"/>
      <c r="G49" s="201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</row>
    <row r="50" spans="1:238">
      <c r="A50" s="196"/>
      <c r="B50" s="164"/>
      <c r="C50" s="164"/>
      <c r="D50" s="196"/>
      <c r="E50" s="198"/>
      <c r="F50" s="199"/>
      <c r="G50" s="201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4"/>
      <c r="CE50" s="164"/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4"/>
      <c r="CV50" s="164"/>
      <c r="CW50" s="164"/>
      <c r="CX50" s="164"/>
      <c r="CY50" s="164"/>
      <c r="CZ50" s="164"/>
      <c r="DA50" s="164"/>
      <c r="DB50" s="164"/>
      <c r="DC50" s="164"/>
      <c r="DD50" s="164"/>
      <c r="DE50" s="164"/>
      <c r="DF50" s="164"/>
      <c r="DG50" s="164"/>
      <c r="DH50" s="164"/>
      <c r="DI50" s="164"/>
      <c r="DJ50" s="164"/>
      <c r="DK50" s="164"/>
      <c r="DL50" s="164"/>
      <c r="DM50" s="164"/>
      <c r="DN50" s="164"/>
      <c r="DO50" s="164"/>
      <c r="DP50" s="164"/>
      <c r="DQ50" s="164"/>
      <c r="DR50" s="164"/>
      <c r="DS50" s="164"/>
      <c r="DT50" s="164"/>
      <c r="DU50" s="164"/>
      <c r="DV50" s="164"/>
      <c r="DW50" s="164"/>
      <c r="DX50" s="164"/>
      <c r="DY50" s="164"/>
      <c r="DZ50" s="164"/>
      <c r="EA50" s="164"/>
      <c r="EB50" s="164"/>
      <c r="EC50" s="164"/>
      <c r="ED50" s="164"/>
      <c r="EE50" s="164"/>
      <c r="EF50" s="164"/>
      <c r="EG50" s="164"/>
      <c r="EH50" s="164"/>
      <c r="EI50" s="164"/>
      <c r="EJ50" s="164"/>
      <c r="EK50" s="164"/>
      <c r="EL50" s="164"/>
      <c r="EM50" s="164"/>
      <c r="EN50" s="164"/>
      <c r="EO50" s="164"/>
      <c r="EP50" s="164"/>
      <c r="EQ50" s="164"/>
      <c r="ER50" s="164"/>
      <c r="ES50" s="164"/>
      <c r="ET50" s="164"/>
      <c r="EU50" s="164"/>
      <c r="EV50" s="164"/>
      <c r="EW50" s="164"/>
      <c r="EX50" s="164"/>
      <c r="EY50" s="164"/>
      <c r="EZ50" s="164"/>
      <c r="FA50" s="164"/>
      <c r="FB50" s="164"/>
      <c r="FC50" s="164"/>
      <c r="FD50" s="164"/>
      <c r="FE50" s="164"/>
      <c r="FF50" s="164"/>
      <c r="FG50" s="164"/>
      <c r="FH50" s="164"/>
      <c r="FI50" s="164"/>
      <c r="FJ50" s="164"/>
      <c r="FK50" s="164"/>
      <c r="FL50" s="164"/>
      <c r="FM50" s="164"/>
      <c r="FN50" s="164"/>
      <c r="FO50" s="164"/>
      <c r="FP50" s="164"/>
      <c r="FQ50" s="164"/>
      <c r="FR50" s="164"/>
      <c r="FS50" s="164"/>
      <c r="FT50" s="164"/>
      <c r="FU50" s="164"/>
      <c r="FV50" s="164"/>
      <c r="FW50" s="164"/>
      <c r="FX50" s="164"/>
      <c r="FY50" s="164"/>
      <c r="FZ50" s="164"/>
      <c r="GA50" s="164"/>
      <c r="GB50" s="164"/>
      <c r="GC50" s="164"/>
      <c r="GD50" s="164"/>
      <c r="GE50" s="164"/>
      <c r="GF50" s="164"/>
      <c r="GG50" s="164"/>
      <c r="GH50" s="164"/>
      <c r="GI50" s="164"/>
      <c r="GJ50" s="164"/>
      <c r="GK50" s="164"/>
      <c r="GL50" s="164"/>
      <c r="GM50" s="164"/>
      <c r="GN50" s="164"/>
      <c r="GO50" s="164"/>
      <c r="GP50" s="164"/>
      <c r="GQ50" s="164"/>
      <c r="GR50" s="164"/>
      <c r="GS50" s="164"/>
      <c r="GT50" s="164"/>
      <c r="GU50" s="164"/>
      <c r="GV50" s="164"/>
      <c r="GW50" s="164"/>
      <c r="GX50" s="164"/>
      <c r="GY50" s="164"/>
      <c r="GZ50" s="164"/>
      <c r="HA50" s="164"/>
      <c r="HB50" s="164"/>
      <c r="HC50" s="164"/>
      <c r="HD50" s="164"/>
      <c r="HE50" s="164"/>
      <c r="HF50" s="164"/>
      <c r="HG50" s="164"/>
      <c r="HH50" s="164"/>
      <c r="HI50" s="164"/>
      <c r="HJ50" s="164"/>
      <c r="HK50" s="164"/>
      <c r="HL50" s="164"/>
      <c r="HM50" s="164"/>
      <c r="HN50" s="164"/>
      <c r="HO50" s="164"/>
      <c r="HP50" s="164"/>
      <c r="HQ50" s="164"/>
      <c r="HR50" s="164"/>
      <c r="HS50" s="164"/>
      <c r="HT50" s="164"/>
      <c r="HU50" s="164"/>
      <c r="HV50" s="164"/>
      <c r="HW50" s="164"/>
      <c r="HX50" s="164"/>
      <c r="HY50" s="164"/>
      <c r="HZ50" s="164"/>
      <c r="IA50" s="164"/>
      <c r="IB50" s="164"/>
      <c r="IC50" s="164"/>
      <c r="ID50" s="164"/>
    </row>
    <row r="51" spans="1:238">
      <c r="A51" s="196"/>
      <c r="B51" s="164"/>
      <c r="C51" s="164"/>
      <c r="D51" s="196"/>
      <c r="E51" s="198"/>
      <c r="F51" s="199"/>
      <c r="G51" s="201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  <c r="CD51" s="164"/>
      <c r="CE51" s="164"/>
      <c r="CF51" s="164"/>
      <c r="CG51" s="164"/>
      <c r="CH51" s="164"/>
      <c r="CI51" s="164"/>
      <c r="CJ51" s="164"/>
      <c r="CK51" s="164"/>
      <c r="CL51" s="164"/>
      <c r="CM51" s="164"/>
      <c r="CN51" s="164"/>
      <c r="CO51" s="164"/>
      <c r="CP51" s="164"/>
      <c r="CQ51" s="164"/>
      <c r="CR51" s="164"/>
      <c r="CS51" s="164"/>
      <c r="CT51" s="164"/>
      <c r="CU51" s="164"/>
      <c r="CV51" s="164"/>
      <c r="CW51" s="164"/>
      <c r="CX51" s="164"/>
      <c r="CY51" s="164"/>
      <c r="CZ51" s="164"/>
      <c r="DA51" s="164"/>
      <c r="DB51" s="164"/>
      <c r="DC51" s="164"/>
      <c r="DD51" s="164"/>
      <c r="DE51" s="164"/>
      <c r="DF51" s="164"/>
      <c r="DG51" s="164"/>
      <c r="DH51" s="164"/>
      <c r="DI51" s="164"/>
      <c r="DJ51" s="164"/>
      <c r="DK51" s="164"/>
      <c r="DL51" s="164"/>
      <c r="DM51" s="164"/>
      <c r="DN51" s="164"/>
      <c r="DO51" s="164"/>
      <c r="DP51" s="164"/>
      <c r="DQ51" s="164"/>
      <c r="DR51" s="164"/>
      <c r="DS51" s="164"/>
      <c r="DT51" s="164"/>
      <c r="DU51" s="164"/>
      <c r="DV51" s="164"/>
      <c r="DW51" s="164"/>
      <c r="DX51" s="164"/>
      <c r="DY51" s="164"/>
      <c r="DZ51" s="164"/>
      <c r="EA51" s="164"/>
      <c r="EB51" s="164"/>
      <c r="EC51" s="164"/>
      <c r="ED51" s="164"/>
      <c r="EE51" s="164"/>
      <c r="EF51" s="164"/>
      <c r="EG51" s="164"/>
      <c r="EH51" s="164"/>
      <c r="EI51" s="164"/>
      <c r="EJ51" s="164"/>
      <c r="EK51" s="164"/>
      <c r="EL51" s="164"/>
      <c r="EM51" s="164"/>
      <c r="EN51" s="164"/>
      <c r="EO51" s="164"/>
      <c r="EP51" s="164"/>
      <c r="EQ51" s="164"/>
      <c r="ER51" s="164"/>
      <c r="ES51" s="164"/>
      <c r="ET51" s="164"/>
      <c r="EU51" s="164"/>
      <c r="EV51" s="164"/>
      <c r="EW51" s="164"/>
      <c r="EX51" s="164"/>
      <c r="EY51" s="164"/>
      <c r="EZ51" s="164"/>
      <c r="FA51" s="164"/>
      <c r="FB51" s="164"/>
      <c r="FC51" s="164"/>
      <c r="FD51" s="164"/>
      <c r="FE51" s="164"/>
      <c r="FF51" s="164"/>
      <c r="FG51" s="164"/>
      <c r="FH51" s="164"/>
      <c r="FI51" s="164"/>
      <c r="FJ51" s="164"/>
      <c r="FK51" s="164"/>
      <c r="FL51" s="164"/>
      <c r="FM51" s="164"/>
      <c r="FN51" s="164"/>
      <c r="FO51" s="164"/>
      <c r="FP51" s="164"/>
      <c r="FQ51" s="164"/>
      <c r="FR51" s="164"/>
      <c r="FS51" s="164"/>
      <c r="FT51" s="164"/>
      <c r="FU51" s="164"/>
      <c r="FV51" s="164"/>
      <c r="FW51" s="164"/>
      <c r="FX51" s="164"/>
      <c r="FY51" s="164"/>
      <c r="FZ51" s="164"/>
      <c r="GA51" s="164"/>
      <c r="GB51" s="164"/>
      <c r="GC51" s="164"/>
      <c r="GD51" s="164"/>
      <c r="GE51" s="164"/>
      <c r="GF51" s="164"/>
      <c r="GG51" s="164"/>
      <c r="GH51" s="164"/>
      <c r="GI51" s="164"/>
      <c r="GJ51" s="164"/>
      <c r="GK51" s="164"/>
      <c r="GL51" s="164"/>
      <c r="GM51" s="164"/>
      <c r="GN51" s="164"/>
      <c r="GO51" s="164"/>
      <c r="GP51" s="164"/>
      <c r="GQ51" s="164"/>
      <c r="GR51" s="164"/>
      <c r="GS51" s="164"/>
      <c r="GT51" s="164"/>
      <c r="GU51" s="164"/>
      <c r="GV51" s="164"/>
      <c r="GW51" s="164"/>
      <c r="GX51" s="164"/>
      <c r="GY51" s="164"/>
      <c r="GZ51" s="164"/>
      <c r="HA51" s="164"/>
      <c r="HB51" s="164"/>
      <c r="HC51" s="164"/>
      <c r="HD51" s="164"/>
      <c r="HE51" s="164"/>
      <c r="HF51" s="164"/>
      <c r="HG51" s="164"/>
      <c r="HH51" s="164"/>
      <c r="HI51" s="164"/>
      <c r="HJ51" s="164"/>
      <c r="HK51" s="164"/>
      <c r="HL51" s="164"/>
      <c r="HM51" s="164"/>
      <c r="HN51" s="164"/>
      <c r="HO51" s="164"/>
      <c r="HP51" s="164"/>
      <c r="HQ51" s="164"/>
      <c r="HR51" s="164"/>
      <c r="HS51" s="164"/>
      <c r="HT51" s="164"/>
      <c r="HU51" s="164"/>
      <c r="HV51" s="164"/>
      <c r="HW51" s="164"/>
      <c r="HX51" s="164"/>
      <c r="HY51" s="164"/>
      <c r="HZ51" s="164"/>
      <c r="IA51" s="164"/>
      <c r="IB51" s="164"/>
      <c r="IC51" s="164"/>
      <c r="ID51" s="164"/>
    </row>
    <row r="52" spans="1:238">
      <c r="A52" s="196"/>
      <c r="B52" s="164"/>
      <c r="C52" s="164"/>
      <c r="D52" s="196"/>
      <c r="E52" s="198"/>
      <c r="F52" s="199"/>
      <c r="G52" s="201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4"/>
      <c r="CE52" s="164"/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4"/>
      <c r="CV52" s="164"/>
      <c r="CW52" s="164"/>
      <c r="CX52" s="164"/>
      <c r="CY52" s="164"/>
      <c r="CZ52" s="164"/>
      <c r="DA52" s="164"/>
      <c r="DB52" s="164"/>
      <c r="DC52" s="164"/>
      <c r="DD52" s="164"/>
      <c r="DE52" s="164"/>
      <c r="DF52" s="164"/>
      <c r="DG52" s="164"/>
      <c r="DH52" s="164"/>
      <c r="DI52" s="164"/>
      <c r="DJ52" s="164"/>
      <c r="DK52" s="164"/>
      <c r="DL52" s="164"/>
      <c r="DM52" s="164"/>
      <c r="DN52" s="164"/>
      <c r="DO52" s="164"/>
      <c r="DP52" s="164"/>
      <c r="DQ52" s="164"/>
      <c r="DR52" s="164"/>
      <c r="DS52" s="164"/>
      <c r="DT52" s="164"/>
      <c r="DU52" s="164"/>
      <c r="DV52" s="164"/>
      <c r="DW52" s="164"/>
      <c r="DX52" s="164"/>
      <c r="DY52" s="164"/>
      <c r="DZ52" s="164"/>
      <c r="EA52" s="164"/>
      <c r="EB52" s="164"/>
      <c r="EC52" s="164"/>
      <c r="ED52" s="164"/>
      <c r="EE52" s="164"/>
      <c r="EF52" s="164"/>
      <c r="EG52" s="164"/>
      <c r="EH52" s="164"/>
      <c r="EI52" s="164"/>
      <c r="EJ52" s="164"/>
      <c r="EK52" s="164"/>
      <c r="EL52" s="164"/>
      <c r="EM52" s="164"/>
      <c r="EN52" s="164"/>
      <c r="EO52" s="164"/>
      <c r="EP52" s="164"/>
      <c r="EQ52" s="164"/>
      <c r="ER52" s="164"/>
      <c r="ES52" s="164"/>
      <c r="ET52" s="164"/>
      <c r="EU52" s="164"/>
      <c r="EV52" s="164"/>
      <c r="EW52" s="164"/>
      <c r="EX52" s="164"/>
      <c r="EY52" s="164"/>
      <c r="EZ52" s="164"/>
      <c r="FA52" s="164"/>
      <c r="FB52" s="164"/>
      <c r="FC52" s="164"/>
      <c r="FD52" s="164"/>
      <c r="FE52" s="164"/>
      <c r="FF52" s="164"/>
      <c r="FG52" s="164"/>
      <c r="FH52" s="164"/>
      <c r="FI52" s="164"/>
      <c r="FJ52" s="164"/>
      <c r="FK52" s="164"/>
      <c r="FL52" s="164"/>
      <c r="FM52" s="164"/>
      <c r="FN52" s="164"/>
      <c r="FO52" s="164"/>
      <c r="FP52" s="164"/>
      <c r="FQ52" s="164"/>
      <c r="FR52" s="164"/>
      <c r="FS52" s="164"/>
      <c r="FT52" s="164"/>
      <c r="FU52" s="164"/>
      <c r="FV52" s="164"/>
      <c r="FW52" s="164"/>
      <c r="FX52" s="164"/>
      <c r="FY52" s="164"/>
      <c r="FZ52" s="164"/>
      <c r="GA52" s="164"/>
      <c r="GB52" s="164"/>
      <c r="GC52" s="164"/>
      <c r="GD52" s="164"/>
      <c r="GE52" s="164"/>
      <c r="GF52" s="164"/>
      <c r="GG52" s="164"/>
      <c r="GH52" s="164"/>
      <c r="GI52" s="164"/>
      <c r="GJ52" s="164"/>
      <c r="GK52" s="164"/>
      <c r="GL52" s="164"/>
      <c r="GM52" s="164"/>
      <c r="GN52" s="164"/>
      <c r="GO52" s="164"/>
      <c r="GP52" s="164"/>
      <c r="GQ52" s="164"/>
      <c r="GR52" s="164"/>
      <c r="GS52" s="164"/>
      <c r="GT52" s="164"/>
      <c r="GU52" s="164"/>
      <c r="GV52" s="164"/>
      <c r="GW52" s="164"/>
      <c r="GX52" s="164"/>
      <c r="GY52" s="164"/>
      <c r="GZ52" s="164"/>
      <c r="HA52" s="164"/>
      <c r="HB52" s="164"/>
      <c r="HC52" s="164"/>
      <c r="HD52" s="164"/>
      <c r="HE52" s="164"/>
      <c r="HF52" s="164"/>
      <c r="HG52" s="164"/>
      <c r="HH52" s="164"/>
      <c r="HI52" s="164"/>
      <c r="HJ52" s="164"/>
      <c r="HK52" s="164"/>
      <c r="HL52" s="164"/>
      <c r="HM52" s="164"/>
      <c r="HN52" s="164"/>
      <c r="HO52" s="164"/>
      <c r="HP52" s="164"/>
      <c r="HQ52" s="164"/>
      <c r="HR52" s="164"/>
      <c r="HS52" s="164"/>
      <c r="HT52" s="164"/>
      <c r="HU52" s="164"/>
      <c r="HV52" s="164"/>
      <c r="HW52" s="164"/>
      <c r="HX52" s="164"/>
      <c r="HY52" s="164"/>
      <c r="HZ52" s="164"/>
      <c r="IA52" s="164"/>
      <c r="IB52" s="164"/>
      <c r="IC52" s="164"/>
      <c r="ID52" s="164"/>
    </row>
    <row r="53" spans="1:238">
      <c r="A53" s="196"/>
      <c r="B53" s="164"/>
      <c r="C53" s="164"/>
      <c r="D53" s="196"/>
      <c r="E53" s="198"/>
      <c r="F53" s="199"/>
      <c r="G53" s="201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4"/>
      <c r="BM53" s="164"/>
      <c r="BN53" s="164"/>
      <c r="BO53" s="164"/>
      <c r="BP53" s="164"/>
      <c r="BQ53" s="164"/>
      <c r="BR53" s="164"/>
      <c r="BS53" s="164"/>
      <c r="BT53" s="164"/>
      <c r="BU53" s="164"/>
      <c r="BV53" s="164"/>
      <c r="BW53" s="164"/>
      <c r="BX53" s="164"/>
      <c r="BY53" s="164"/>
      <c r="BZ53" s="164"/>
      <c r="CA53" s="164"/>
      <c r="CB53" s="164"/>
      <c r="CC53" s="164"/>
      <c r="CD53" s="164"/>
      <c r="CE53" s="164"/>
      <c r="CF53" s="164"/>
      <c r="CG53" s="164"/>
      <c r="CH53" s="164"/>
      <c r="CI53" s="164"/>
      <c r="CJ53" s="164"/>
      <c r="CK53" s="164"/>
      <c r="CL53" s="164"/>
      <c r="CM53" s="164"/>
      <c r="CN53" s="164"/>
      <c r="CO53" s="164"/>
      <c r="CP53" s="164"/>
      <c r="CQ53" s="164"/>
      <c r="CR53" s="164"/>
      <c r="CS53" s="164"/>
      <c r="CT53" s="164"/>
      <c r="CU53" s="164"/>
      <c r="CV53" s="164"/>
      <c r="CW53" s="164"/>
      <c r="CX53" s="164"/>
      <c r="CY53" s="164"/>
      <c r="CZ53" s="164"/>
      <c r="DA53" s="164"/>
      <c r="DB53" s="164"/>
      <c r="DC53" s="164"/>
      <c r="DD53" s="164"/>
      <c r="DE53" s="164"/>
      <c r="DF53" s="164"/>
      <c r="DG53" s="164"/>
      <c r="DH53" s="164"/>
      <c r="DI53" s="164"/>
      <c r="DJ53" s="164"/>
      <c r="DK53" s="164"/>
      <c r="DL53" s="164"/>
      <c r="DM53" s="164"/>
      <c r="DN53" s="164"/>
      <c r="DO53" s="164"/>
      <c r="DP53" s="164"/>
      <c r="DQ53" s="164"/>
      <c r="DR53" s="164"/>
      <c r="DS53" s="164"/>
      <c r="DT53" s="164"/>
      <c r="DU53" s="164"/>
      <c r="DV53" s="164"/>
      <c r="DW53" s="164"/>
      <c r="DX53" s="164"/>
      <c r="DY53" s="164"/>
      <c r="DZ53" s="164"/>
      <c r="EA53" s="164"/>
      <c r="EB53" s="164"/>
      <c r="EC53" s="164"/>
      <c r="ED53" s="164"/>
      <c r="EE53" s="164"/>
      <c r="EF53" s="164"/>
      <c r="EG53" s="164"/>
      <c r="EH53" s="164"/>
      <c r="EI53" s="164"/>
      <c r="EJ53" s="164"/>
      <c r="EK53" s="164"/>
      <c r="EL53" s="164"/>
      <c r="EM53" s="164"/>
      <c r="EN53" s="164"/>
      <c r="EO53" s="164"/>
      <c r="EP53" s="164"/>
      <c r="EQ53" s="164"/>
      <c r="ER53" s="164"/>
      <c r="ES53" s="164"/>
      <c r="ET53" s="164"/>
      <c r="EU53" s="164"/>
      <c r="EV53" s="164"/>
      <c r="EW53" s="164"/>
      <c r="EX53" s="164"/>
      <c r="EY53" s="164"/>
      <c r="EZ53" s="164"/>
      <c r="FA53" s="164"/>
      <c r="FB53" s="164"/>
      <c r="FC53" s="164"/>
      <c r="FD53" s="164"/>
      <c r="FE53" s="164"/>
      <c r="FF53" s="164"/>
      <c r="FG53" s="164"/>
      <c r="FH53" s="164"/>
      <c r="FI53" s="164"/>
      <c r="FJ53" s="164"/>
      <c r="FK53" s="164"/>
      <c r="FL53" s="164"/>
      <c r="FM53" s="164"/>
      <c r="FN53" s="164"/>
      <c r="FO53" s="164"/>
      <c r="FP53" s="164"/>
      <c r="FQ53" s="164"/>
      <c r="FR53" s="164"/>
      <c r="FS53" s="164"/>
      <c r="FT53" s="164"/>
      <c r="FU53" s="164"/>
      <c r="FV53" s="164"/>
      <c r="FW53" s="164"/>
      <c r="FX53" s="164"/>
      <c r="FY53" s="164"/>
      <c r="FZ53" s="164"/>
      <c r="GA53" s="164"/>
      <c r="GB53" s="164"/>
      <c r="GC53" s="164"/>
      <c r="GD53" s="164"/>
      <c r="GE53" s="164"/>
      <c r="GF53" s="164"/>
      <c r="GG53" s="164"/>
      <c r="GH53" s="164"/>
      <c r="GI53" s="164"/>
      <c r="GJ53" s="164"/>
      <c r="GK53" s="164"/>
      <c r="GL53" s="164"/>
      <c r="GM53" s="164"/>
      <c r="GN53" s="164"/>
      <c r="GO53" s="164"/>
      <c r="GP53" s="164"/>
      <c r="GQ53" s="164"/>
      <c r="GR53" s="164"/>
      <c r="GS53" s="164"/>
      <c r="GT53" s="164"/>
      <c r="GU53" s="164"/>
      <c r="GV53" s="164"/>
      <c r="GW53" s="164"/>
      <c r="GX53" s="164"/>
      <c r="GY53" s="164"/>
      <c r="GZ53" s="164"/>
      <c r="HA53" s="164"/>
      <c r="HB53" s="164"/>
      <c r="HC53" s="164"/>
      <c r="HD53" s="164"/>
      <c r="HE53" s="164"/>
      <c r="HF53" s="164"/>
      <c r="HG53" s="164"/>
      <c r="HH53" s="164"/>
      <c r="HI53" s="164"/>
      <c r="HJ53" s="164"/>
      <c r="HK53" s="164"/>
      <c r="HL53" s="164"/>
      <c r="HM53" s="164"/>
      <c r="HN53" s="164"/>
      <c r="HO53" s="164"/>
      <c r="HP53" s="164"/>
      <c r="HQ53" s="164"/>
      <c r="HR53" s="164"/>
      <c r="HS53" s="164"/>
      <c r="HT53" s="164"/>
      <c r="HU53" s="164"/>
      <c r="HV53" s="164"/>
      <c r="HW53" s="164"/>
      <c r="HX53" s="164"/>
      <c r="HY53" s="164"/>
      <c r="HZ53" s="164"/>
      <c r="IA53" s="164"/>
      <c r="IB53" s="164"/>
      <c r="IC53" s="164"/>
      <c r="ID53" s="164"/>
    </row>
    <row r="54" spans="1:238">
      <c r="A54" s="196"/>
      <c r="B54" s="164"/>
      <c r="C54" s="164"/>
      <c r="D54" s="196"/>
      <c r="E54" s="198"/>
      <c r="F54" s="199"/>
      <c r="G54" s="201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4"/>
      <c r="BN54" s="164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4"/>
      <c r="CE54" s="164"/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4"/>
      <c r="CV54" s="164"/>
      <c r="CW54" s="164"/>
      <c r="CX54" s="164"/>
      <c r="CY54" s="164"/>
      <c r="CZ54" s="164"/>
      <c r="DA54" s="164"/>
      <c r="DB54" s="164"/>
      <c r="DC54" s="164"/>
      <c r="DD54" s="164"/>
      <c r="DE54" s="164"/>
      <c r="DF54" s="164"/>
      <c r="DG54" s="164"/>
      <c r="DH54" s="164"/>
      <c r="DI54" s="164"/>
      <c r="DJ54" s="164"/>
      <c r="DK54" s="164"/>
      <c r="DL54" s="164"/>
      <c r="DM54" s="164"/>
      <c r="DN54" s="164"/>
      <c r="DO54" s="164"/>
      <c r="DP54" s="164"/>
      <c r="DQ54" s="164"/>
      <c r="DR54" s="164"/>
      <c r="DS54" s="164"/>
      <c r="DT54" s="164"/>
      <c r="DU54" s="164"/>
      <c r="DV54" s="164"/>
      <c r="DW54" s="164"/>
      <c r="DX54" s="164"/>
      <c r="DY54" s="164"/>
      <c r="DZ54" s="164"/>
      <c r="EA54" s="164"/>
      <c r="EB54" s="164"/>
      <c r="EC54" s="164"/>
      <c r="ED54" s="164"/>
      <c r="EE54" s="164"/>
      <c r="EF54" s="164"/>
      <c r="EG54" s="164"/>
      <c r="EH54" s="164"/>
      <c r="EI54" s="164"/>
      <c r="EJ54" s="164"/>
      <c r="EK54" s="164"/>
      <c r="EL54" s="164"/>
      <c r="EM54" s="164"/>
      <c r="EN54" s="164"/>
      <c r="EO54" s="164"/>
      <c r="EP54" s="164"/>
      <c r="EQ54" s="164"/>
      <c r="ER54" s="164"/>
      <c r="ES54" s="164"/>
      <c r="ET54" s="164"/>
      <c r="EU54" s="164"/>
      <c r="EV54" s="164"/>
      <c r="EW54" s="164"/>
      <c r="EX54" s="164"/>
      <c r="EY54" s="164"/>
      <c r="EZ54" s="164"/>
      <c r="FA54" s="164"/>
      <c r="FB54" s="164"/>
      <c r="FC54" s="164"/>
      <c r="FD54" s="164"/>
      <c r="FE54" s="164"/>
      <c r="FF54" s="164"/>
      <c r="FG54" s="164"/>
      <c r="FH54" s="164"/>
      <c r="FI54" s="164"/>
      <c r="FJ54" s="164"/>
      <c r="FK54" s="164"/>
      <c r="FL54" s="164"/>
      <c r="FM54" s="164"/>
      <c r="FN54" s="164"/>
      <c r="FO54" s="164"/>
      <c r="FP54" s="164"/>
      <c r="FQ54" s="164"/>
      <c r="FR54" s="164"/>
      <c r="FS54" s="164"/>
      <c r="FT54" s="164"/>
      <c r="FU54" s="164"/>
      <c r="FV54" s="164"/>
      <c r="FW54" s="164"/>
      <c r="FX54" s="164"/>
      <c r="FY54" s="164"/>
      <c r="FZ54" s="164"/>
      <c r="GA54" s="164"/>
      <c r="GB54" s="164"/>
      <c r="GC54" s="164"/>
      <c r="GD54" s="164"/>
      <c r="GE54" s="164"/>
      <c r="GF54" s="164"/>
      <c r="GG54" s="164"/>
      <c r="GH54" s="164"/>
      <c r="GI54" s="164"/>
      <c r="GJ54" s="164"/>
      <c r="GK54" s="164"/>
      <c r="GL54" s="164"/>
      <c r="GM54" s="164"/>
      <c r="GN54" s="164"/>
      <c r="GO54" s="164"/>
      <c r="GP54" s="164"/>
      <c r="GQ54" s="164"/>
      <c r="GR54" s="164"/>
      <c r="GS54" s="164"/>
      <c r="GT54" s="164"/>
      <c r="GU54" s="164"/>
      <c r="GV54" s="164"/>
      <c r="GW54" s="164"/>
      <c r="GX54" s="164"/>
      <c r="GY54" s="164"/>
      <c r="GZ54" s="164"/>
      <c r="HA54" s="164"/>
      <c r="HB54" s="164"/>
      <c r="HC54" s="164"/>
      <c r="HD54" s="164"/>
      <c r="HE54" s="164"/>
      <c r="HF54" s="164"/>
      <c r="HG54" s="164"/>
      <c r="HH54" s="164"/>
      <c r="HI54" s="164"/>
      <c r="HJ54" s="164"/>
      <c r="HK54" s="164"/>
      <c r="HL54" s="164"/>
      <c r="HM54" s="164"/>
      <c r="HN54" s="164"/>
      <c r="HO54" s="164"/>
      <c r="HP54" s="164"/>
      <c r="HQ54" s="164"/>
      <c r="HR54" s="164"/>
      <c r="HS54" s="164"/>
      <c r="HT54" s="164"/>
      <c r="HU54" s="164"/>
      <c r="HV54" s="164"/>
      <c r="HW54" s="164"/>
      <c r="HX54" s="164"/>
      <c r="HY54" s="164"/>
      <c r="HZ54" s="164"/>
      <c r="IA54" s="164"/>
      <c r="IB54" s="164"/>
      <c r="IC54" s="164"/>
      <c r="ID54" s="164"/>
    </row>
    <row r="55" spans="1:238">
      <c r="A55" s="196"/>
      <c r="B55" s="164"/>
      <c r="C55" s="164"/>
      <c r="D55" s="196"/>
      <c r="E55" s="198"/>
      <c r="F55" s="199"/>
      <c r="G55" s="201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164"/>
      <c r="DD55" s="164"/>
      <c r="DE55" s="164"/>
      <c r="DF55" s="164"/>
      <c r="DG55" s="164"/>
      <c r="DH55" s="164"/>
      <c r="DI55" s="164"/>
      <c r="DJ55" s="164"/>
      <c r="DK55" s="164"/>
      <c r="DL55" s="164"/>
      <c r="DM55" s="164"/>
      <c r="DN55" s="164"/>
      <c r="DO55" s="164"/>
      <c r="DP55" s="164"/>
      <c r="DQ55" s="164"/>
      <c r="DR55" s="164"/>
      <c r="DS55" s="164"/>
      <c r="DT55" s="164"/>
      <c r="DU55" s="164"/>
      <c r="DV55" s="164"/>
      <c r="DW55" s="164"/>
      <c r="DX55" s="164"/>
      <c r="DY55" s="164"/>
      <c r="DZ55" s="164"/>
      <c r="EA55" s="164"/>
      <c r="EB55" s="164"/>
      <c r="EC55" s="164"/>
      <c r="ED55" s="164"/>
      <c r="EE55" s="164"/>
      <c r="EF55" s="164"/>
      <c r="EG55" s="164"/>
      <c r="EH55" s="164"/>
      <c r="EI55" s="164"/>
      <c r="EJ55" s="164"/>
      <c r="EK55" s="164"/>
      <c r="EL55" s="164"/>
      <c r="EM55" s="164"/>
      <c r="EN55" s="164"/>
      <c r="EO55" s="164"/>
      <c r="EP55" s="164"/>
      <c r="EQ55" s="164"/>
      <c r="ER55" s="164"/>
      <c r="ES55" s="164"/>
      <c r="ET55" s="164"/>
      <c r="EU55" s="164"/>
      <c r="EV55" s="164"/>
      <c r="EW55" s="164"/>
      <c r="EX55" s="164"/>
      <c r="EY55" s="164"/>
      <c r="EZ55" s="164"/>
      <c r="FA55" s="164"/>
      <c r="FB55" s="164"/>
      <c r="FC55" s="164"/>
      <c r="FD55" s="164"/>
      <c r="FE55" s="164"/>
      <c r="FF55" s="164"/>
      <c r="FG55" s="164"/>
      <c r="FH55" s="164"/>
      <c r="FI55" s="164"/>
      <c r="FJ55" s="164"/>
      <c r="FK55" s="164"/>
      <c r="FL55" s="164"/>
      <c r="FM55" s="164"/>
      <c r="FN55" s="164"/>
      <c r="FO55" s="164"/>
      <c r="FP55" s="164"/>
      <c r="FQ55" s="164"/>
      <c r="FR55" s="164"/>
      <c r="FS55" s="164"/>
      <c r="FT55" s="164"/>
      <c r="FU55" s="164"/>
      <c r="FV55" s="164"/>
      <c r="FW55" s="164"/>
      <c r="FX55" s="164"/>
      <c r="FY55" s="164"/>
      <c r="FZ55" s="164"/>
      <c r="GA55" s="164"/>
      <c r="GB55" s="164"/>
      <c r="GC55" s="164"/>
      <c r="GD55" s="164"/>
      <c r="GE55" s="164"/>
      <c r="GF55" s="164"/>
      <c r="GG55" s="164"/>
      <c r="GH55" s="164"/>
      <c r="GI55" s="164"/>
      <c r="GJ55" s="164"/>
      <c r="GK55" s="164"/>
      <c r="GL55" s="164"/>
      <c r="GM55" s="164"/>
      <c r="GN55" s="164"/>
      <c r="GO55" s="164"/>
      <c r="GP55" s="164"/>
      <c r="GQ55" s="164"/>
      <c r="GR55" s="164"/>
      <c r="GS55" s="164"/>
      <c r="GT55" s="164"/>
      <c r="GU55" s="164"/>
      <c r="GV55" s="164"/>
      <c r="GW55" s="164"/>
      <c r="GX55" s="164"/>
      <c r="GY55" s="164"/>
      <c r="GZ55" s="164"/>
      <c r="HA55" s="164"/>
      <c r="HB55" s="164"/>
      <c r="HC55" s="164"/>
      <c r="HD55" s="164"/>
      <c r="HE55" s="164"/>
      <c r="HF55" s="164"/>
      <c r="HG55" s="164"/>
      <c r="HH55" s="164"/>
      <c r="HI55" s="164"/>
      <c r="HJ55" s="164"/>
      <c r="HK55" s="164"/>
      <c r="HL55" s="164"/>
      <c r="HM55" s="164"/>
      <c r="HN55" s="164"/>
      <c r="HO55" s="164"/>
      <c r="HP55" s="164"/>
      <c r="HQ55" s="164"/>
      <c r="HR55" s="164"/>
      <c r="HS55" s="164"/>
      <c r="HT55" s="164"/>
      <c r="HU55" s="164"/>
      <c r="HV55" s="164"/>
      <c r="HW55" s="164"/>
      <c r="HX55" s="164"/>
      <c r="HY55" s="164"/>
      <c r="HZ55" s="164"/>
      <c r="IA55" s="164"/>
      <c r="IB55" s="164"/>
      <c r="IC55" s="164"/>
      <c r="ID55" s="164"/>
    </row>
    <row r="56" spans="1:238">
      <c r="A56" s="196"/>
      <c r="B56" s="164"/>
      <c r="C56" s="164"/>
      <c r="D56" s="196"/>
      <c r="E56" s="198"/>
      <c r="F56" s="199"/>
      <c r="G56" s="201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4"/>
      <c r="BN56" s="164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4"/>
      <c r="CE56" s="164"/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4"/>
      <c r="CV56" s="164"/>
      <c r="CW56" s="164"/>
      <c r="CX56" s="164"/>
      <c r="CY56" s="164"/>
      <c r="CZ56" s="164"/>
      <c r="DA56" s="164"/>
      <c r="DB56" s="164"/>
      <c r="DC56" s="164"/>
      <c r="DD56" s="164"/>
      <c r="DE56" s="164"/>
      <c r="DF56" s="164"/>
      <c r="DG56" s="164"/>
      <c r="DH56" s="164"/>
      <c r="DI56" s="164"/>
      <c r="DJ56" s="164"/>
      <c r="DK56" s="164"/>
      <c r="DL56" s="164"/>
      <c r="DM56" s="164"/>
      <c r="DN56" s="164"/>
      <c r="DO56" s="164"/>
      <c r="DP56" s="164"/>
      <c r="DQ56" s="164"/>
      <c r="DR56" s="164"/>
      <c r="DS56" s="164"/>
      <c r="DT56" s="164"/>
      <c r="DU56" s="164"/>
      <c r="DV56" s="164"/>
      <c r="DW56" s="164"/>
      <c r="DX56" s="164"/>
      <c r="DY56" s="164"/>
      <c r="DZ56" s="164"/>
      <c r="EA56" s="164"/>
      <c r="EB56" s="164"/>
      <c r="EC56" s="164"/>
      <c r="ED56" s="164"/>
      <c r="EE56" s="164"/>
      <c r="EF56" s="164"/>
      <c r="EG56" s="164"/>
      <c r="EH56" s="164"/>
      <c r="EI56" s="164"/>
      <c r="EJ56" s="164"/>
      <c r="EK56" s="164"/>
      <c r="EL56" s="164"/>
      <c r="EM56" s="164"/>
      <c r="EN56" s="164"/>
      <c r="EO56" s="164"/>
      <c r="EP56" s="164"/>
      <c r="EQ56" s="164"/>
      <c r="ER56" s="164"/>
      <c r="ES56" s="164"/>
      <c r="ET56" s="164"/>
      <c r="EU56" s="164"/>
      <c r="EV56" s="164"/>
      <c r="EW56" s="164"/>
      <c r="EX56" s="164"/>
      <c r="EY56" s="164"/>
      <c r="EZ56" s="164"/>
      <c r="FA56" s="164"/>
      <c r="FB56" s="164"/>
      <c r="FC56" s="164"/>
      <c r="FD56" s="164"/>
      <c r="FE56" s="164"/>
      <c r="FF56" s="164"/>
      <c r="FG56" s="164"/>
      <c r="FH56" s="164"/>
      <c r="FI56" s="164"/>
      <c r="FJ56" s="164"/>
      <c r="FK56" s="164"/>
      <c r="FL56" s="164"/>
      <c r="FM56" s="164"/>
      <c r="FN56" s="164"/>
      <c r="FO56" s="164"/>
      <c r="FP56" s="164"/>
      <c r="FQ56" s="164"/>
      <c r="FR56" s="164"/>
      <c r="FS56" s="164"/>
      <c r="FT56" s="164"/>
      <c r="FU56" s="164"/>
      <c r="FV56" s="164"/>
      <c r="FW56" s="164"/>
      <c r="FX56" s="164"/>
      <c r="FY56" s="164"/>
      <c r="FZ56" s="164"/>
      <c r="GA56" s="164"/>
      <c r="GB56" s="164"/>
      <c r="GC56" s="164"/>
      <c r="GD56" s="164"/>
      <c r="GE56" s="164"/>
      <c r="GF56" s="164"/>
      <c r="GG56" s="164"/>
      <c r="GH56" s="164"/>
      <c r="GI56" s="164"/>
      <c r="GJ56" s="164"/>
      <c r="GK56" s="164"/>
      <c r="GL56" s="164"/>
      <c r="GM56" s="164"/>
      <c r="GN56" s="164"/>
      <c r="GO56" s="164"/>
      <c r="GP56" s="164"/>
      <c r="GQ56" s="164"/>
      <c r="GR56" s="164"/>
      <c r="GS56" s="164"/>
      <c r="GT56" s="164"/>
      <c r="GU56" s="164"/>
      <c r="GV56" s="164"/>
      <c r="GW56" s="164"/>
      <c r="GX56" s="164"/>
      <c r="GY56" s="164"/>
      <c r="GZ56" s="164"/>
      <c r="HA56" s="164"/>
      <c r="HB56" s="164"/>
      <c r="HC56" s="164"/>
      <c r="HD56" s="164"/>
      <c r="HE56" s="164"/>
      <c r="HF56" s="164"/>
      <c r="HG56" s="164"/>
      <c r="HH56" s="164"/>
      <c r="HI56" s="164"/>
      <c r="HJ56" s="164"/>
      <c r="HK56" s="164"/>
      <c r="HL56" s="164"/>
      <c r="HM56" s="164"/>
      <c r="HN56" s="164"/>
      <c r="HO56" s="164"/>
      <c r="HP56" s="164"/>
      <c r="HQ56" s="164"/>
      <c r="HR56" s="164"/>
      <c r="HS56" s="164"/>
      <c r="HT56" s="164"/>
      <c r="HU56" s="164"/>
      <c r="HV56" s="164"/>
      <c r="HW56" s="164"/>
      <c r="HX56" s="164"/>
      <c r="HY56" s="164"/>
      <c r="HZ56" s="164"/>
      <c r="IA56" s="164"/>
      <c r="IB56" s="164"/>
      <c r="IC56" s="164"/>
      <c r="ID56" s="164"/>
    </row>
    <row r="57" spans="1:238">
      <c r="A57" s="196"/>
      <c r="B57" s="164"/>
      <c r="C57" s="164"/>
      <c r="D57" s="196"/>
      <c r="E57" s="198"/>
      <c r="F57" s="199"/>
      <c r="G57" s="201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4"/>
      <c r="BR57" s="164"/>
      <c r="BS57" s="164"/>
      <c r="BT57" s="164"/>
      <c r="BU57" s="164"/>
      <c r="BV57" s="164"/>
      <c r="BW57" s="164"/>
      <c r="BX57" s="164"/>
      <c r="BY57" s="164"/>
      <c r="BZ57" s="164"/>
      <c r="CA57" s="164"/>
      <c r="CB57" s="164"/>
      <c r="CC57" s="164"/>
      <c r="CD57" s="164"/>
      <c r="CE57" s="164"/>
      <c r="CF57" s="164"/>
      <c r="CG57" s="164"/>
      <c r="CH57" s="164"/>
      <c r="CI57" s="164"/>
      <c r="CJ57" s="164"/>
      <c r="CK57" s="164"/>
      <c r="CL57" s="164"/>
      <c r="CM57" s="164"/>
      <c r="CN57" s="164"/>
      <c r="CO57" s="164"/>
      <c r="CP57" s="164"/>
      <c r="CQ57" s="164"/>
      <c r="CR57" s="164"/>
      <c r="CS57" s="164"/>
      <c r="CT57" s="164"/>
      <c r="CU57" s="164"/>
      <c r="CV57" s="164"/>
      <c r="CW57" s="164"/>
      <c r="CX57" s="164"/>
      <c r="CY57" s="164"/>
      <c r="CZ57" s="164"/>
      <c r="DA57" s="164"/>
      <c r="DB57" s="164"/>
      <c r="DC57" s="164"/>
      <c r="DD57" s="164"/>
      <c r="DE57" s="164"/>
      <c r="DF57" s="164"/>
      <c r="DG57" s="164"/>
      <c r="DH57" s="164"/>
      <c r="DI57" s="164"/>
      <c r="DJ57" s="164"/>
      <c r="DK57" s="164"/>
      <c r="DL57" s="164"/>
      <c r="DM57" s="164"/>
      <c r="DN57" s="164"/>
      <c r="DO57" s="164"/>
      <c r="DP57" s="164"/>
      <c r="DQ57" s="164"/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4"/>
      <c r="EW57" s="164"/>
      <c r="EX57" s="164"/>
      <c r="EY57" s="164"/>
      <c r="EZ57" s="164"/>
      <c r="FA57" s="164"/>
      <c r="FB57" s="164"/>
      <c r="FC57" s="164"/>
      <c r="FD57" s="164"/>
      <c r="FE57" s="164"/>
      <c r="FF57" s="164"/>
      <c r="FG57" s="164"/>
      <c r="FH57" s="164"/>
      <c r="FI57" s="164"/>
      <c r="FJ57" s="164"/>
      <c r="FK57" s="164"/>
      <c r="FL57" s="164"/>
      <c r="FM57" s="164"/>
      <c r="FN57" s="164"/>
      <c r="FO57" s="164"/>
      <c r="FP57" s="164"/>
      <c r="FQ57" s="164"/>
      <c r="FR57" s="164"/>
      <c r="FS57" s="164"/>
      <c r="FT57" s="164"/>
      <c r="FU57" s="164"/>
      <c r="FV57" s="164"/>
      <c r="FW57" s="164"/>
      <c r="FX57" s="164"/>
      <c r="FY57" s="164"/>
      <c r="FZ57" s="164"/>
      <c r="GA57" s="164"/>
      <c r="GB57" s="164"/>
      <c r="GC57" s="164"/>
      <c r="GD57" s="164"/>
      <c r="GE57" s="164"/>
      <c r="GF57" s="164"/>
      <c r="GG57" s="164"/>
      <c r="GH57" s="164"/>
      <c r="GI57" s="164"/>
      <c r="GJ57" s="164"/>
      <c r="GK57" s="164"/>
      <c r="GL57" s="164"/>
      <c r="GM57" s="164"/>
      <c r="GN57" s="164"/>
      <c r="GO57" s="164"/>
      <c r="GP57" s="164"/>
      <c r="GQ57" s="164"/>
      <c r="GR57" s="164"/>
      <c r="GS57" s="164"/>
      <c r="GT57" s="164"/>
      <c r="GU57" s="164"/>
      <c r="GV57" s="164"/>
      <c r="GW57" s="164"/>
      <c r="GX57" s="164"/>
      <c r="GY57" s="164"/>
      <c r="GZ57" s="164"/>
      <c r="HA57" s="164"/>
      <c r="HB57" s="164"/>
      <c r="HC57" s="164"/>
      <c r="HD57" s="164"/>
      <c r="HE57" s="164"/>
      <c r="HF57" s="164"/>
      <c r="HG57" s="164"/>
      <c r="HH57" s="164"/>
      <c r="HI57" s="164"/>
      <c r="HJ57" s="164"/>
      <c r="HK57" s="164"/>
      <c r="HL57" s="164"/>
      <c r="HM57" s="164"/>
      <c r="HN57" s="164"/>
      <c r="HO57" s="164"/>
      <c r="HP57" s="164"/>
      <c r="HQ57" s="164"/>
      <c r="HR57" s="164"/>
      <c r="HS57" s="164"/>
      <c r="HT57" s="164"/>
      <c r="HU57" s="164"/>
      <c r="HV57" s="164"/>
      <c r="HW57" s="164"/>
      <c r="HX57" s="164"/>
      <c r="HY57" s="164"/>
      <c r="HZ57" s="164"/>
      <c r="IA57" s="164"/>
      <c r="IB57" s="164"/>
      <c r="IC57" s="164"/>
      <c r="ID57" s="164"/>
    </row>
    <row r="58" spans="1:238">
      <c r="A58" s="196"/>
      <c r="B58" s="164"/>
      <c r="C58" s="164"/>
      <c r="D58" s="196"/>
      <c r="E58" s="198"/>
      <c r="F58" s="199"/>
      <c r="G58" s="201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</row>
    <row r="59" spans="1:238">
      <c r="A59" s="196"/>
      <c r="B59" s="164"/>
      <c r="C59" s="164"/>
      <c r="D59" s="196"/>
      <c r="E59" s="198"/>
      <c r="F59" s="199"/>
      <c r="G59" s="201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4"/>
      <c r="BM59" s="164"/>
      <c r="BN59" s="164"/>
      <c r="BO59" s="164"/>
      <c r="BP59" s="164"/>
      <c r="BQ59" s="164"/>
      <c r="BR59" s="164"/>
      <c r="BS59" s="164"/>
      <c r="BT59" s="164"/>
      <c r="BU59" s="164"/>
      <c r="BV59" s="164"/>
      <c r="BW59" s="164"/>
      <c r="BX59" s="164"/>
      <c r="BY59" s="164"/>
      <c r="BZ59" s="164"/>
      <c r="CA59" s="164"/>
      <c r="CB59" s="164"/>
      <c r="CC59" s="164"/>
      <c r="CD59" s="164"/>
      <c r="CE59" s="164"/>
      <c r="CF59" s="164"/>
      <c r="CG59" s="164"/>
      <c r="CH59" s="164"/>
      <c r="CI59" s="164"/>
      <c r="CJ59" s="164"/>
      <c r="CK59" s="164"/>
      <c r="CL59" s="164"/>
      <c r="CM59" s="164"/>
      <c r="CN59" s="164"/>
      <c r="CO59" s="164"/>
      <c r="CP59" s="164"/>
      <c r="CQ59" s="164"/>
      <c r="CR59" s="164"/>
      <c r="CS59" s="164"/>
      <c r="CT59" s="164"/>
      <c r="CU59" s="164"/>
      <c r="CV59" s="164"/>
      <c r="CW59" s="164"/>
      <c r="CX59" s="164"/>
      <c r="CY59" s="164"/>
      <c r="CZ59" s="164"/>
      <c r="DA59" s="164"/>
      <c r="DB59" s="164"/>
      <c r="DC59" s="164"/>
      <c r="DD59" s="164"/>
      <c r="DE59" s="164"/>
      <c r="DF59" s="164"/>
      <c r="DG59" s="164"/>
      <c r="DH59" s="164"/>
      <c r="DI59" s="164"/>
      <c r="DJ59" s="164"/>
      <c r="DK59" s="164"/>
      <c r="DL59" s="164"/>
      <c r="DM59" s="164"/>
      <c r="DN59" s="164"/>
      <c r="DO59" s="164"/>
      <c r="DP59" s="164"/>
      <c r="DQ59" s="164"/>
      <c r="DR59" s="164"/>
      <c r="DS59" s="164"/>
      <c r="DT59" s="164"/>
      <c r="DU59" s="164"/>
      <c r="DV59" s="164"/>
      <c r="DW59" s="164"/>
      <c r="DX59" s="164"/>
      <c r="DY59" s="164"/>
      <c r="DZ59" s="164"/>
      <c r="EA59" s="164"/>
      <c r="EB59" s="164"/>
      <c r="EC59" s="164"/>
      <c r="ED59" s="164"/>
      <c r="EE59" s="164"/>
      <c r="EF59" s="164"/>
      <c r="EG59" s="164"/>
      <c r="EH59" s="164"/>
      <c r="EI59" s="164"/>
      <c r="EJ59" s="164"/>
      <c r="EK59" s="164"/>
      <c r="EL59" s="164"/>
      <c r="EM59" s="164"/>
      <c r="EN59" s="164"/>
      <c r="EO59" s="164"/>
      <c r="EP59" s="164"/>
      <c r="EQ59" s="164"/>
      <c r="ER59" s="164"/>
      <c r="ES59" s="164"/>
      <c r="ET59" s="164"/>
      <c r="EU59" s="164"/>
      <c r="EV59" s="164"/>
      <c r="EW59" s="164"/>
      <c r="EX59" s="164"/>
      <c r="EY59" s="164"/>
      <c r="EZ59" s="164"/>
      <c r="FA59" s="164"/>
      <c r="FB59" s="164"/>
      <c r="FC59" s="164"/>
      <c r="FD59" s="164"/>
      <c r="FE59" s="164"/>
      <c r="FF59" s="164"/>
      <c r="FG59" s="164"/>
      <c r="FH59" s="164"/>
      <c r="FI59" s="164"/>
      <c r="FJ59" s="164"/>
      <c r="FK59" s="164"/>
      <c r="FL59" s="164"/>
      <c r="FM59" s="164"/>
      <c r="FN59" s="164"/>
      <c r="FO59" s="164"/>
      <c r="FP59" s="164"/>
      <c r="FQ59" s="164"/>
      <c r="FR59" s="164"/>
      <c r="FS59" s="164"/>
      <c r="FT59" s="164"/>
      <c r="FU59" s="164"/>
      <c r="FV59" s="164"/>
      <c r="FW59" s="164"/>
      <c r="FX59" s="164"/>
      <c r="FY59" s="164"/>
      <c r="FZ59" s="164"/>
      <c r="GA59" s="164"/>
      <c r="GB59" s="164"/>
      <c r="GC59" s="164"/>
      <c r="GD59" s="164"/>
      <c r="GE59" s="164"/>
      <c r="GF59" s="164"/>
      <c r="GG59" s="164"/>
      <c r="GH59" s="164"/>
      <c r="GI59" s="164"/>
      <c r="GJ59" s="164"/>
      <c r="GK59" s="164"/>
      <c r="GL59" s="164"/>
      <c r="GM59" s="164"/>
      <c r="GN59" s="164"/>
      <c r="GO59" s="164"/>
      <c r="GP59" s="164"/>
      <c r="GQ59" s="164"/>
      <c r="GR59" s="164"/>
      <c r="GS59" s="164"/>
      <c r="GT59" s="164"/>
      <c r="GU59" s="164"/>
      <c r="GV59" s="164"/>
      <c r="GW59" s="164"/>
      <c r="GX59" s="164"/>
      <c r="GY59" s="164"/>
      <c r="GZ59" s="164"/>
      <c r="HA59" s="164"/>
      <c r="HB59" s="164"/>
      <c r="HC59" s="164"/>
      <c r="HD59" s="164"/>
      <c r="HE59" s="164"/>
      <c r="HF59" s="164"/>
      <c r="HG59" s="164"/>
      <c r="HH59" s="164"/>
      <c r="HI59" s="164"/>
      <c r="HJ59" s="164"/>
      <c r="HK59" s="164"/>
      <c r="HL59" s="164"/>
      <c r="HM59" s="164"/>
      <c r="HN59" s="164"/>
      <c r="HO59" s="164"/>
      <c r="HP59" s="164"/>
      <c r="HQ59" s="164"/>
      <c r="HR59" s="164"/>
      <c r="HS59" s="164"/>
      <c r="HT59" s="164"/>
      <c r="HU59" s="164"/>
      <c r="HV59" s="164"/>
      <c r="HW59" s="164"/>
      <c r="HX59" s="164"/>
      <c r="HY59" s="164"/>
      <c r="HZ59" s="164"/>
      <c r="IA59" s="164"/>
      <c r="IB59" s="164"/>
      <c r="IC59" s="164"/>
      <c r="ID59" s="164"/>
    </row>
    <row r="60" spans="1:238">
      <c r="A60" s="196"/>
      <c r="B60" s="164"/>
      <c r="C60" s="164"/>
      <c r="D60" s="196"/>
      <c r="E60" s="198"/>
      <c r="F60" s="199"/>
      <c r="G60" s="201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4"/>
      <c r="BM60" s="164"/>
      <c r="BN60" s="164"/>
      <c r="BO60" s="164"/>
      <c r="BP60" s="164"/>
      <c r="BQ60" s="164"/>
      <c r="BR60" s="164"/>
      <c r="BS60" s="164"/>
      <c r="BT60" s="164"/>
      <c r="BU60" s="164"/>
      <c r="BV60" s="164"/>
      <c r="BW60" s="164"/>
      <c r="BX60" s="164"/>
      <c r="BY60" s="164"/>
      <c r="BZ60" s="164"/>
      <c r="CA60" s="164"/>
      <c r="CB60" s="164"/>
      <c r="CC60" s="164"/>
      <c r="CD60" s="164"/>
      <c r="CE60" s="164"/>
      <c r="CF60" s="164"/>
      <c r="CG60" s="164"/>
      <c r="CH60" s="164"/>
      <c r="CI60" s="164"/>
      <c r="CJ60" s="164"/>
      <c r="CK60" s="164"/>
      <c r="CL60" s="164"/>
      <c r="CM60" s="164"/>
      <c r="CN60" s="164"/>
      <c r="CO60" s="164"/>
      <c r="CP60" s="164"/>
      <c r="CQ60" s="164"/>
      <c r="CR60" s="164"/>
      <c r="CS60" s="164"/>
      <c r="CT60" s="164"/>
      <c r="CU60" s="164"/>
      <c r="CV60" s="164"/>
      <c r="CW60" s="164"/>
      <c r="CX60" s="164"/>
      <c r="CY60" s="164"/>
      <c r="CZ60" s="164"/>
      <c r="DA60" s="164"/>
      <c r="DB60" s="164"/>
      <c r="DC60" s="164"/>
      <c r="DD60" s="164"/>
      <c r="DE60" s="164"/>
      <c r="DF60" s="164"/>
      <c r="DG60" s="164"/>
      <c r="DH60" s="164"/>
      <c r="DI60" s="164"/>
      <c r="DJ60" s="164"/>
      <c r="DK60" s="164"/>
      <c r="DL60" s="164"/>
      <c r="DM60" s="164"/>
      <c r="DN60" s="164"/>
      <c r="DO60" s="164"/>
      <c r="DP60" s="164"/>
      <c r="DQ60" s="164"/>
      <c r="DR60" s="164"/>
      <c r="DS60" s="164"/>
      <c r="DT60" s="164"/>
      <c r="DU60" s="164"/>
      <c r="DV60" s="164"/>
      <c r="DW60" s="164"/>
      <c r="DX60" s="164"/>
      <c r="DY60" s="164"/>
      <c r="DZ60" s="164"/>
      <c r="EA60" s="164"/>
      <c r="EB60" s="164"/>
      <c r="EC60" s="164"/>
      <c r="ED60" s="164"/>
      <c r="EE60" s="164"/>
      <c r="EF60" s="164"/>
      <c r="EG60" s="164"/>
      <c r="EH60" s="164"/>
      <c r="EI60" s="164"/>
      <c r="EJ60" s="164"/>
      <c r="EK60" s="164"/>
      <c r="EL60" s="164"/>
      <c r="EM60" s="164"/>
      <c r="EN60" s="164"/>
      <c r="EO60" s="164"/>
      <c r="EP60" s="164"/>
      <c r="EQ60" s="164"/>
      <c r="ER60" s="164"/>
      <c r="ES60" s="164"/>
      <c r="ET60" s="164"/>
      <c r="EU60" s="164"/>
      <c r="EV60" s="164"/>
      <c r="EW60" s="164"/>
      <c r="EX60" s="164"/>
      <c r="EY60" s="164"/>
      <c r="EZ60" s="164"/>
      <c r="FA60" s="164"/>
      <c r="FB60" s="164"/>
      <c r="FC60" s="164"/>
      <c r="FD60" s="164"/>
      <c r="FE60" s="164"/>
      <c r="FF60" s="164"/>
      <c r="FG60" s="164"/>
      <c r="FH60" s="164"/>
      <c r="FI60" s="164"/>
      <c r="FJ60" s="164"/>
      <c r="FK60" s="164"/>
      <c r="FL60" s="164"/>
      <c r="FM60" s="164"/>
      <c r="FN60" s="164"/>
      <c r="FO60" s="164"/>
      <c r="FP60" s="164"/>
      <c r="FQ60" s="164"/>
      <c r="FR60" s="164"/>
      <c r="FS60" s="164"/>
      <c r="FT60" s="164"/>
      <c r="FU60" s="164"/>
      <c r="FV60" s="164"/>
      <c r="FW60" s="164"/>
      <c r="FX60" s="164"/>
      <c r="FY60" s="164"/>
      <c r="FZ60" s="164"/>
      <c r="GA60" s="164"/>
      <c r="GB60" s="164"/>
      <c r="GC60" s="164"/>
      <c r="GD60" s="164"/>
      <c r="GE60" s="164"/>
      <c r="GF60" s="164"/>
      <c r="GG60" s="164"/>
      <c r="GH60" s="164"/>
      <c r="GI60" s="164"/>
      <c r="GJ60" s="164"/>
      <c r="GK60" s="164"/>
      <c r="GL60" s="164"/>
      <c r="GM60" s="164"/>
      <c r="GN60" s="164"/>
      <c r="GO60" s="164"/>
      <c r="GP60" s="164"/>
      <c r="GQ60" s="164"/>
      <c r="GR60" s="164"/>
      <c r="GS60" s="164"/>
      <c r="GT60" s="164"/>
      <c r="GU60" s="164"/>
      <c r="GV60" s="164"/>
      <c r="GW60" s="164"/>
      <c r="GX60" s="164"/>
      <c r="GY60" s="164"/>
      <c r="GZ60" s="164"/>
      <c r="HA60" s="164"/>
      <c r="HB60" s="164"/>
      <c r="HC60" s="164"/>
      <c r="HD60" s="164"/>
      <c r="HE60" s="164"/>
      <c r="HF60" s="164"/>
      <c r="HG60" s="164"/>
      <c r="HH60" s="164"/>
      <c r="HI60" s="164"/>
      <c r="HJ60" s="164"/>
      <c r="HK60" s="164"/>
      <c r="HL60" s="164"/>
      <c r="HM60" s="164"/>
      <c r="HN60" s="164"/>
      <c r="HO60" s="164"/>
      <c r="HP60" s="164"/>
      <c r="HQ60" s="164"/>
      <c r="HR60" s="164"/>
      <c r="HS60" s="164"/>
      <c r="HT60" s="164"/>
      <c r="HU60" s="164"/>
      <c r="HV60" s="164"/>
      <c r="HW60" s="164"/>
      <c r="HX60" s="164"/>
      <c r="HY60" s="164"/>
      <c r="HZ60" s="164"/>
      <c r="IA60" s="164"/>
      <c r="IB60" s="164"/>
      <c r="IC60" s="164"/>
      <c r="ID60" s="164"/>
    </row>
    <row r="61" spans="1:238">
      <c r="A61" s="196"/>
      <c r="B61" s="164"/>
      <c r="C61" s="164"/>
      <c r="D61" s="196"/>
      <c r="E61" s="198"/>
      <c r="F61" s="199"/>
      <c r="G61" s="201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4"/>
      <c r="BM61" s="164"/>
      <c r="BN61" s="164"/>
      <c r="BO61" s="164"/>
      <c r="BP61" s="164"/>
      <c r="BQ61" s="164"/>
      <c r="BR61" s="164"/>
      <c r="BS61" s="164"/>
      <c r="BT61" s="164"/>
      <c r="BU61" s="164"/>
      <c r="BV61" s="164"/>
      <c r="BW61" s="164"/>
      <c r="BX61" s="164"/>
      <c r="BY61" s="164"/>
      <c r="BZ61" s="164"/>
      <c r="CA61" s="164"/>
      <c r="CB61" s="164"/>
      <c r="CC61" s="164"/>
      <c r="CD61" s="164"/>
      <c r="CE61" s="164"/>
      <c r="CF61" s="164"/>
      <c r="CG61" s="164"/>
      <c r="CH61" s="164"/>
      <c r="CI61" s="164"/>
      <c r="CJ61" s="164"/>
      <c r="CK61" s="164"/>
      <c r="CL61" s="164"/>
      <c r="CM61" s="164"/>
      <c r="CN61" s="164"/>
      <c r="CO61" s="164"/>
      <c r="CP61" s="164"/>
      <c r="CQ61" s="164"/>
      <c r="CR61" s="164"/>
      <c r="CS61" s="164"/>
      <c r="CT61" s="164"/>
      <c r="CU61" s="164"/>
      <c r="CV61" s="164"/>
      <c r="CW61" s="164"/>
      <c r="CX61" s="164"/>
      <c r="CY61" s="164"/>
      <c r="CZ61" s="164"/>
      <c r="DA61" s="164"/>
      <c r="DB61" s="164"/>
      <c r="DC61" s="164"/>
      <c r="DD61" s="164"/>
      <c r="DE61" s="164"/>
      <c r="DF61" s="164"/>
      <c r="DG61" s="164"/>
      <c r="DH61" s="164"/>
      <c r="DI61" s="164"/>
      <c r="DJ61" s="164"/>
      <c r="DK61" s="164"/>
      <c r="DL61" s="164"/>
      <c r="DM61" s="164"/>
      <c r="DN61" s="164"/>
      <c r="DO61" s="164"/>
      <c r="DP61" s="164"/>
      <c r="DQ61" s="164"/>
      <c r="DR61" s="164"/>
      <c r="DS61" s="164"/>
      <c r="DT61" s="164"/>
      <c r="DU61" s="164"/>
      <c r="DV61" s="164"/>
      <c r="DW61" s="164"/>
      <c r="DX61" s="164"/>
      <c r="DY61" s="164"/>
      <c r="DZ61" s="164"/>
      <c r="EA61" s="164"/>
      <c r="EB61" s="164"/>
      <c r="EC61" s="164"/>
      <c r="ED61" s="164"/>
      <c r="EE61" s="164"/>
      <c r="EF61" s="164"/>
      <c r="EG61" s="164"/>
      <c r="EH61" s="164"/>
      <c r="EI61" s="164"/>
      <c r="EJ61" s="164"/>
      <c r="EK61" s="164"/>
      <c r="EL61" s="164"/>
      <c r="EM61" s="164"/>
      <c r="EN61" s="164"/>
      <c r="EO61" s="164"/>
      <c r="EP61" s="164"/>
      <c r="EQ61" s="164"/>
      <c r="ER61" s="164"/>
      <c r="ES61" s="164"/>
      <c r="ET61" s="164"/>
      <c r="EU61" s="164"/>
      <c r="EV61" s="164"/>
      <c r="EW61" s="164"/>
      <c r="EX61" s="164"/>
      <c r="EY61" s="164"/>
      <c r="EZ61" s="164"/>
      <c r="FA61" s="164"/>
      <c r="FB61" s="164"/>
      <c r="FC61" s="164"/>
      <c r="FD61" s="164"/>
      <c r="FE61" s="164"/>
      <c r="FF61" s="164"/>
      <c r="FG61" s="164"/>
      <c r="FH61" s="164"/>
      <c r="FI61" s="164"/>
      <c r="FJ61" s="164"/>
      <c r="FK61" s="164"/>
      <c r="FL61" s="164"/>
      <c r="FM61" s="164"/>
      <c r="FN61" s="164"/>
      <c r="FO61" s="164"/>
      <c r="FP61" s="164"/>
      <c r="FQ61" s="164"/>
      <c r="FR61" s="164"/>
      <c r="FS61" s="164"/>
      <c r="FT61" s="164"/>
      <c r="FU61" s="164"/>
      <c r="FV61" s="164"/>
      <c r="FW61" s="164"/>
      <c r="FX61" s="164"/>
      <c r="FY61" s="164"/>
      <c r="FZ61" s="164"/>
      <c r="GA61" s="164"/>
      <c r="GB61" s="164"/>
      <c r="GC61" s="164"/>
      <c r="GD61" s="164"/>
      <c r="GE61" s="164"/>
      <c r="GF61" s="164"/>
      <c r="GG61" s="164"/>
      <c r="GH61" s="164"/>
      <c r="GI61" s="164"/>
      <c r="GJ61" s="164"/>
      <c r="GK61" s="164"/>
      <c r="GL61" s="164"/>
      <c r="GM61" s="164"/>
      <c r="GN61" s="164"/>
      <c r="GO61" s="164"/>
      <c r="GP61" s="164"/>
      <c r="GQ61" s="164"/>
      <c r="GR61" s="164"/>
      <c r="GS61" s="164"/>
      <c r="GT61" s="164"/>
      <c r="GU61" s="164"/>
      <c r="GV61" s="164"/>
      <c r="GW61" s="164"/>
      <c r="GX61" s="164"/>
      <c r="GY61" s="164"/>
      <c r="GZ61" s="164"/>
      <c r="HA61" s="164"/>
      <c r="HB61" s="164"/>
      <c r="HC61" s="164"/>
      <c r="HD61" s="164"/>
      <c r="HE61" s="164"/>
      <c r="HF61" s="164"/>
      <c r="HG61" s="164"/>
      <c r="HH61" s="164"/>
      <c r="HI61" s="164"/>
      <c r="HJ61" s="164"/>
      <c r="HK61" s="164"/>
      <c r="HL61" s="164"/>
      <c r="HM61" s="164"/>
      <c r="HN61" s="164"/>
      <c r="HO61" s="164"/>
      <c r="HP61" s="164"/>
      <c r="HQ61" s="164"/>
      <c r="HR61" s="164"/>
      <c r="HS61" s="164"/>
      <c r="HT61" s="164"/>
      <c r="HU61" s="164"/>
      <c r="HV61" s="164"/>
      <c r="HW61" s="164"/>
      <c r="HX61" s="164"/>
      <c r="HY61" s="164"/>
      <c r="HZ61" s="164"/>
      <c r="IA61" s="164"/>
      <c r="IB61" s="164"/>
      <c r="IC61" s="164"/>
      <c r="ID61" s="164"/>
    </row>
    <row r="62" spans="1:238">
      <c r="A62" s="196"/>
      <c r="B62" s="164"/>
      <c r="C62" s="164"/>
      <c r="D62" s="196"/>
      <c r="E62" s="198"/>
      <c r="F62" s="199"/>
      <c r="G62" s="201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4"/>
      <c r="BM62" s="164"/>
      <c r="BN62" s="164"/>
      <c r="BO62" s="164"/>
      <c r="BP62" s="164"/>
      <c r="BQ62" s="164"/>
      <c r="BR62" s="164"/>
      <c r="BS62" s="164"/>
      <c r="BT62" s="164"/>
      <c r="BU62" s="164"/>
      <c r="BV62" s="164"/>
      <c r="BW62" s="164"/>
      <c r="BX62" s="164"/>
      <c r="BY62" s="164"/>
      <c r="BZ62" s="164"/>
      <c r="CA62" s="164"/>
      <c r="CB62" s="164"/>
      <c r="CC62" s="164"/>
      <c r="CD62" s="164"/>
      <c r="CE62" s="164"/>
      <c r="CF62" s="164"/>
      <c r="CG62" s="164"/>
      <c r="CH62" s="164"/>
      <c r="CI62" s="164"/>
      <c r="CJ62" s="164"/>
      <c r="CK62" s="164"/>
      <c r="CL62" s="164"/>
      <c r="CM62" s="164"/>
      <c r="CN62" s="164"/>
      <c r="CO62" s="164"/>
      <c r="CP62" s="164"/>
      <c r="CQ62" s="164"/>
      <c r="CR62" s="164"/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  <c r="FW62" s="164"/>
      <c r="FX62" s="164"/>
      <c r="FY62" s="164"/>
      <c r="FZ62" s="164"/>
      <c r="GA62" s="164"/>
      <c r="GB62" s="164"/>
      <c r="GC62" s="164"/>
      <c r="GD62" s="164"/>
      <c r="GE62" s="164"/>
      <c r="GF62" s="164"/>
      <c r="GG62" s="164"/>
      <c r="GH62" s="164"/>
      <c r="GI62" s="164"/>
      <c r="GJ62" s="164"/>
      <c r="GK62" s="164"/>
      <c r="GL62" s="164"/>
      <c r="GM62" s="164"/>
      <c r="GN62" s="164"/>
      <c r="GO62" s="164"/>
      <c r="GP62" s="164"/>
      <c r="GQ62" s="164"/>
      <c r="GR62" s="164"/>
      <c r="GS62" s="164"/>
      <c r="GT62" s="164"/>
      <c r="GU62" s="164"/>
      <c r="GV62" s="164"/>
      <c r="GW62" s="164"/>
      <c r="GX62" s="164"/>
      <c r="GY62" s="164"/>
      <c r="GZ62" s="164"/>
      <c r="HA62" s="164"/>
      <c r="HB62" s="164"/>
      <c r="HC62" s="164"/>
      <c r="HD62" s="164"/>
      <c r="HE62" s="164"/>
      <c r="HF62" s="164"/>
      <c r="HG62" s="164"/>
      <c r="HH62" s="164"/>
      <c r="HI62" s="164"/>
      <c r="HJ62" s="164"/>
      <c r="HK62" s="164"/>
      <c r="HL62" s="164"/>
      <c r="HM62" s="164"/>
      <c r="HN62" s="164"/>
      <c r="HO62" s="164"/>
      <c r="HP62" s="164"/>
      <c r="HQ62" s="164"/>
      <c r="HR62" s="164"/>
      <c r="HS62" s="164"/>
      <c r="HT62" s="164"/>
      <c r="HU62" s="164"/>
      <c r="HV62" s="164"/>
      <c r="HW62" s="164"/>
      <c r="HX62" s="164"/>
      <c r="HY62" s="164"/>
      <c r="HZ62" s="164"/>
      <c r="IA62" s="164"/>
      <c r="IB62" s="164"/>
      <c r="IC62" s="164"/>
      <c r="ID62" s="164"/>
    </row>
    <row r="63" spans="1:238">
      <c r="A63" s="196"/>
      <c r="B63" s="164"/>
      <c r="C63" s="164"/>
      <c r="D63" s="196"/>
      <c r="E63" s="198"/>
      <c r="F63" s="199"/>
      <c r="G63" s="201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</row>
    <row r="64" spans="1:238">
      <c r="A64" s="196"/>
      <c r="B64" s="164"/>
      <c r="C64" s="164"/>
      <c r="D64" s="196"/>
      <c r="E64" s="198"/>
      <c r="F64" s="199"/>
      <c r="G64" s="201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4"/>
      <c r="BR64" s="164"/>
      <c r="BS64" s="164"/>
      <c r="BT64" s="164"/>
      <c r="BU64" s="164"/>
      <c r="BV64" s="164"/>
      <c r="BW64" s="164"/>
      <c r="BX64" s="164"/>
      <c r="BY64" s="164"/>
      <c r="BZ64" s="164"/>
      <c r="CA64" s="164"/>
      <c r="CB64" s="164"/>
      <c r="CC64" s="164"/>
      <c r="CD64" s="164"/>
      <c r="CE64" s="164"/>
      <c r="CF64" s="164"/>
      <c r="CG64" s="164"/>
      <c r="CH64" s="164"/>
      <c r="CI64" s="164"/>
      <c r="CJ64" s="164"/>
      <c r="CK64" s="164"/>
      <c r="CL64" s="164"/>
      <c r="CM64" s="164"/>
      <c r="CN64" s="164"/>
      <c r="CO64" s="164"/>
      <c r="CP64" s="164"/>
      <c r="CQ64" s="164"/>
      <c r="CR64" s="164"/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  <c r="FW64" s="164"/>
      <c r="FX64" s="164"/>
      <c r="FY64" s="164"/>
      <c r="FZ64" s="164"/>
      <c r="GA64" s="164"/>
      <c r="GB64" s="164"/>
      <c r="GC64" s="164"/>
      <c r="GD64" s="164"/>
      <c r="GE64" s="164"/>
      <c r="GF64" s="164"/>
      <c r="GG64" s="164"/>
      <c r="GH64" s="164"/>
      <c r="GI64" s="164"/>
      <c r="GJ64" s="164"/>
      <c r="GK64" s="164"/>
      <c r="GL64" s="164"/>
      <c r="GM64" s="164"/>
      <c r="GN64" s="164"/>
      <c r="GO64" s="164"/>
      <c r="GP64" s="164"/>
      <c r="GQ64" s="164"/>
      <c r="GR64" s="164"/>
      <c r="GS64" s="164"/>
      <c r="GT64" s="164"/>
      <c r="GU64" s="164"/>
      <c r="GV64" s="164"/>
      <c r="GW64" s="164"/>
      <c r="GX64" s="164"/>
      <c r="GY64" s="164"/>
      <c r="GZ64" s="164"/>
      <c r="HA64" s="164"/>
      <c r="HB64" s="164"/>
      <c r="HC64" s="164"/>
      <c r="HD64" s="164"/>
      <c r="HE64" s="164"/>
      <c r="HF64" s="164"/>
      <c r="HG64" s="164"/>
      <c r="HH64" s="164"/>
      <c r="HI64" s="164"/>
      <c r="HJ64" s="164"/>
      <c r="HK64" s="164"/>
      <c r="HL64" s="164"/>
      <c r="HM64" s="164"/>
      <c r="HN64" s="164"/>
      <c r="HO64" s="164"/>
      <c r="HP64" s="164"/>
      <c r="HQ64" s="164"/>
      <c r="HR64" s="164"/>
      <c r="HS64" s="164"/>
      <c r="HT64" s="164"/>
      <c r="HU64" s="164"/>
      <c r="HV64" s="164"/>
      <c r="HW64" s="164"/>
      <c r="HX64" s="164"/>
      <c r="HY64" s="164"/>
      <c r="HZ64" s="164"/>
      <c r="IA64" s="164"/>
      <c r="IB64" s="164"/>
      <c r="IC64" s="164"/>
      <c r="ID64" s="164"/>
    </row>
    <row r="65" spans="1:238">
      <c r="A65" s="196"/>
      <c r="B65" s="164"/>
      <c r="C65" s="164"/>
      <c r="D65" s="196"/>
      <c r="E65" s="198"/>
      <c r="F65" s="199"/>
      <c r="G65" s="201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4"/>
      <c r="BR65" s="164"/>
      <c r="BS65" s="164"/>
      <c r="BT65" s="164"/>
      <c r="BU65" s="164"/>
      <c r="BV65" s="164"/>
      <c r="BW65" s="164"/>
      <c r="BX65" s="164"/>
      <c r="BY65" s="164"/>
      <c r="BZ65" s="164"/>
      <c r="CA65" s="164"/>
      <c r="CB65" s="164"/>
      <c r="CC65" s="164"/>
      <c r="CD65" s="164"/>
      <c r="CE65" s="164"/>
      <c r="CF65" s="164"/>
      <c r="CG65" s="164"/>
      <c r="CH65" s="164"/>
      <c r="CI65" s="164"/>
      <c r="CJ65" s="164"/>
      <c r="CK65" s="164"/>
      <c r="CL65" s="164"/>
      <c r="CM65" s="164"/>
      <c r="CN65" s="164"/>
      <c r="CO65" s="164"/>
      <c r="CP65" s="164"/>
      <c r="CQ65" s="164"/>
      <c r="CR65" s="164"/>
      <c r="CS65" s="164"/>
      <c r="CT65" s="164"/>
      <c r="CU65" s="164"/>
      <c r="CV65" s="164"/>
      <c r="CW65" s="164"/>
      <c r="CX65" s="164"/>
      <c r="CY65" s="164"/>
      <c r="CZ65" s="164"/>
      <c r="DA65" s="164"/>
      <c r="DB65" s="164"/>
      <c r="DC65" s="164"/>
      <c r="DD65" s="164"/>
      <c r="DE65" s="164"/>
      <c r="DF65" s="164"/>
      <c r="DG65" s="164"/>
      <c r="DH65" s="164"/>
      <c r="DI65" s="164"/>
      <c r="DJ65" s="164"/>
      <c r="DK65" s="164"/>
      <c r="DL65" s="164"/>
      <c r="DM65" s="164"/>
      <c r="DN65" s="164"/>
      <c r="DO65" s="164"/>
      <c r="DP65" s="164"/>
      <c r="DQ65" s="164"/>
      <c r="DR65" s="164"/>
      <c r="DS65" s="164"/>
      <c r="DT65" s="164"/>
      <c r="DU65" s="164"/>
      <c r="DV65" s="164"/>
      <c r="DW65" s="164"/>
      <c r="DX65" s="164"/>
      <c r="DY65" s="164"/>
      <c r="DZ65" s="164"/>
      <c r="EA65" s="164"/>
      <c r="EB65" s="164"/>
      <c r="EC65" s="164"/>
      <c r="ED65" s="164"/>
      <c r="EE65" s="164"/>
      <c r="EF65" s="164"/>
      <c r="EG65" s="164"/>
      <c r="EH65" s="164"/>
      <c r="EI65" s="164"/>
      <c r="EJ65" s="164"/>
      <c r="EK65" s="164"/>
      <c r="EL65" s="164"/>
      <c r="EM65" s="164"/>
      <c r="EN65" s="164"/>
      <c r="EO65" s="164"/>
      <c r="EP65" s="164"/>
      <c r="EQ65" s="164"/>
      <c r="ER65" s="164"/>
      <c r="ES65" s="164"/>
      <c r="ET65" s="164"/>
      <c r="EU65" s="164"/>
      <c r="EV65" s="164"/>
      <c r="EW65" s="164"/>
      <c r="EX65" s="164"/>
      <c r="EY65" s="164"/>
      <c r="EZ65" s="164"/>
      <c r="FA65" s="164"/>
      <c r="FB65" s="164"/>
      <c r="FC65" s="164"/>
      <c r="FD65" s="164"/>
      <c r="FE65" s="164"/>
      <c r="FF65" s="164"/>
      <c r="FG65" s="164"/>
      <c r="FH65" s="164"/>
      <c r="FI65" s="164"/>
      <c r="FJ65" s="164"/>
      <c r="FK65" s="164"/>
      <c r="FL65" s="164"/>
      <c r="FM65" s="164"/>
      <c r="FN65" s="164"/>
      <c r="FO65" s="164"/>
      <c r="FP65" s="164"/>
      <c r="FQ65" s="164"/>
      <c r="FR65" s="164"/>
      <c r="FS65" s="164"/>
      <c r="FT65" s="164"/>
      <c r="FU65" s="164"/>
      <c r="FV65" s="164"/>
      <c r="FW65" s="164"/>
      <c r="FX65" s="164"/>
      <c r="FY65" s="164"/>
      <c r="FZ65" s="164"/>
      <c r="GA65" s="164"/>
      <c r="GB65" s="164"/>
      <c r="GC65" s="164"/>
      <c r="GD65" s="164"/>
      <c r="GE65" s="164"/>
      <c r="GF65" s="164"/>
      <c r="GG65" s="164"/>
      <c r="GH65" s="164"/>
      <c r="GI65" s="164"/>
      <c r="GJ65" s="164"/>
      <c r="GK65" s="164"/>
      <c r="GL65" s="164"/>
      <c r="GM65" s="164"/>
      <c r="GN65" s="164"/>
      <c r="GO65" s="164"/>
      <c r="GP65" s="164"/>
      <c r="GQ65" s="164"/>
      <c r="GR65" s="164"/>
      <c r="GS65" s="164"/>
      <c r="GT65" s="164"/>
      <c r="GU65" s="164"/>
      <c r="GV65" s="164"/>
      <c r="GW65" s="164"/>
      <c r="GX65" s="164"/>
      <c r="GY65" s="164"/>
      <c r="GZ65" s="164"/>
      <c r="HA65" s="164"/>
      <c r="HB65" s="164"/>
      <c r="HC65" s="164"/>
      <c r="HD65" s="164"/>
      <c r="HE65" s="164"/>
      <c r="HF65" s="164"/>
      <c r="HG65" s="164"/>
      <c r="HH65" s="164"/>
      <c r="HI65" s="164"/>
      <c r="HJ65" s="164"/>
      <c r="HK65" s="164"/>
      <c r="HL65" s="164"/>
      <c r="HM65" s="164"/>
      <c r="HN65" s="164"/>
      <c r="HO65" s="164"/>
      <c r="HP65" s="164"/>
      <c r="HQ65" s="164"/>
      <c r="HR65" s="164"/>
      <c r="HS65" s="164"/>
      <c r="HT65" s="164"/>
      <c r="HU65" s="164"/>
      <c r="HV65" s="164"/>
      <c r="HW65" s="164"/>
      <c r="HX65" s="164"/>
      <c r="HY65" s="164"/>
      <c r="HZ65" s="164"/>
      <c r="IA65" s="164"/>
      <c r="IB65" s="164"/>
      <c r="IC65" s="164"/>
      <c r="ID65" s="164"/>
    </row>
    <row r="66" spans="1:238">
      <c r="A66" s="196"/>
      <c r="B66" s="164"/>
      <c r="C66" s="164"/>
      <c r="D66" s="196"/>
      <c r="E66" s="198"/>
      <c r="F66" s="199"/>
      <c r="G66" s="201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4"/>
      <c r="BM66" s="164"/>
      <c r="BN66" s="164"/>
      <c r="BO66" s="164"/>
      <c r="BP66" s="164"/>
      <c r="BQ66" s="164"/>
      <c r="BR66" s="164"/>
      <c r="BS66" s="164"/>
      <c r="BT66" s="164"/>
      <c r="BU66" s="164"/>
      <c r="BV66" s="164"/>
      <c r="BW66" s="164"/>
      <c r="BX66" s="164"/>
      <c r="BY66" s="164"/>
      <c r="BZ66" s="164"/>
      <c r="CA66" s="164"/>
      <c r="CB66" s="164"/>
      <c r="CC66" s="164"/>
      <c r="CD66" s="164"/>
      <c r="CE66" s="164"/>
      <c r="CF66" s="164"/>
      <c r="CG66" s="164"/>
      <c r="CH66" s="164"/>
      <c r="CI66" s="164"/>
      <c r="CJ66" s="164"/>
      <c r="CK66" s="164"/>
      <c r="CL66" s="164"/>
      <c r="CM66" s="164"/>
      <c r="CN66" s="164"/>
      <c r="CO66" s="164"/>
      <c r="CP66" s="164"/>
      <c r="CQ66" s="164"/>
      <c r="CR66" s="164"/>
      <c r="CS66" s="164"/>
      <c r="CT66" s="164"/>
      <c r="CU66" s="164"/>
      <c r="CV66" s="164"/>
      <c r="CW66" s="164"/>
      <c r="CX66" s="164"/>
      <c r="CY66" s="164"/>
      <c r="CZ66" s="164"/>
      <c r="DA66" s="164"/>
      <c r="DB66" s="164"/>
      <c r="DC66" s="164"/>
      <c r="DD66" s="164"/>
      <c r="DE66" s="164"/>
      <c r="DF66" s="164"/>
      <c r="DG66" s="164"/>
      <c r="DH66" s="164"/>
      <c r="DI66" s="164"/>
      <c r="DJ66" s="164"/>
      <c r="DK66" s="164"/>
      <c r="DL66" s="164"/>
      <c r="DM66" s="164"/>
      <c r="DN66" s="164"/>
      <c r="DO66" s="164"/>
      <c r="DP66" s="164"/>
      <c r="DQ66" s="164"/>
      <c r="DR66" s="164"/>
      <c r="DS66" s="164"/>
      <c r="DT66" s="164"/>
      <c r="DU66" s="164"/>
      <c r="DV66" s="164"/>
      <c r="DW66" s="164"/>
      <c r="DX66" s="164"/>
      <c r="DY66" s="164"/>
      <c r="DZ66" s="164"/>
      <c r="EA66" s="164"/>
      <c r="EB66" s="164"/>
      <c r="EC66" s="164"/>
      <c r="ED66" s="164"/>
      <c r="EE66" s="164"/>
      <c r="EF66" s="164"/>
      <c r="EG66" s="164"/>
      <c r="EH66" s="164"/>
      <c r="EI66" s="164"/>
      <c r="EJ66" s="164"/>
      <c r="EK66" s="164"/>
      <c r="EL66" s="164"/>
      <c r="EM66" s="164"/>
      <c r="EN66" s="164"/>
      <c r="EO66" s="164"/>
      <c r="EP66" s="164"/>
      <c r="EQ66" s="164"/>
      <c r="ER66" s="164"/>
      <c r="ES66" s="164"/>
      <c r="ET66" s="164"/>
      <c r="EU66" s="164"/>
      <c r="EV66" s="164"/>
      <c r="EW66" s="164"/>
      <c r="EX66" s="164"/>
      <c r="EY66" s="164"/>
      <c r="EZ66" s="164"/>
      <c r="FA66" s="164"/>
      <c r="FB66" s="164"/>
      <c r="FC66" s="164"/>
      <c r="FD66" s="164"/>
      <c r="FE66" s="164"/>
      <c r="FF66" s="164"/>
      <c r="FG66" s="164"/>
      <c r="FH66" s="164"/>
      <c r="FI66" s="164"/>
      <c r="FJ66" s="164"/>
      <c r="FK66" s="164"/>
      <c r="FL66" s="164"/>
      <c r="FM66" s="164"/>
      <c r="FN66" s="164"/>
      <c r="FO66" s="164"/>
      <c r="FP66" s="164"/>
      <c r="FQ66" s="164"/>
      <c r="FR66" s="164"/>
      <c r="FS66" s="164"/>
      <c r="FT66" s="164"/>
      <c r="FU66" s="164"/>
      <c r="FV66" s="164"/>
      <c r="FW66" s="164"/>
      <c r="FX66" s="164"/>
      <c r="FY66" s="164"/>
      <c r="FZ66" s="164"/>
      <c r="GA66" s="164"/>
      <c r="GB66" s="164"/>
      <c r="GC66" s="164"/>
      <c r="GD66" s="164"/>
      <c r="GE66" s="164"/>
      <c r="GF66" s="164"/>
      <c r="GG66" s="164"/>
      <c r="GH66" s="164"/>
      <c r="GI66" s="164"/>
      <c r="GJ66" s="164"/>
      <c r="GK66" s="164"/>
      <c r="GL66" s="164"/>
      <c r="GM66" s="164"/>
      <c r="GN66" s="164"/>
      <c r="GO66" s="164"/>
      <c r="GP66" s="164"/>
      <c r="GQ66" s="164"/>
      <c r="GR66" s="164"/>
      <c r="GS66" s="164"/>
      <c r="GT66" s="164"/>
      <c r="GU66" s="164"/>
      <c r="GV66" s="164"/>
      <c r="GW66" s="164"/>
      <c r="GX66" s="164"/>
      <c r="GY66" s="164"/>
      <c r="GZ66" s="164"/>
      <c r="HA66" s="164"/>
      <c r="HB66" s="164"/>
      <c r="HC66" s="164"/>
      <c r="HD66" s="164"/>
      <c r="HE66" s="164"/>
      <c r="HF66" s="164"/>
      <c r="HG66" s="164"/>
      <c r="HH66" s="164"/>
      <c r="HI66" s="164"/>
      <c r="HJ66" s="164"/>
      <c r="HK66" s="164"/>
      <c r="HL66" s="164"/>
      <c r="HM66" s="164"/>
      <c r="HN66" s="164"/>
      <c r="HO66" s="164"/>
      <c r="HP66" s="164"/>
      <c r="HQ66" s="164"/>
      <c r="HR66" s="164"/>
      <c r="HS66" s="164"/>
      <c r="HT66" s="164"/>
      <c r="HU66" s="164"/>
      <c r="HV66" s="164"/>
      <c r="HW66" s="164"/>
      <c r="HX66" s="164"/>
      <c r="HY66" s="164"/>
      <c r="HZ66" s="164"/>
      <c r="IA66" s="164"/>
      <c r="IB66" s="164"/>
      <c r="IC66" s="164"/>
      <c r="ID66" s="164"/>
    </row>
    <row r="67" spans="1:238">
      <c r="A67" s="196"/>
      <c r="B67" s="164"/>
      <c r="C67" s="164"/>
      <c r="D67" s="196"/>
      <c r="E67" s="198"/>
      <c r="F67" s="199"/>
      <c r="G67" s="201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4"/>
      <c r="BM67" s="164"/>
      <c r="BN67" s="164"/>
      <c r="BO67" s="164"/>
      <c r="BP67" s="164"/>
      <c r="BQ67" s="164"/>
      <c r="BR67" s="164"/>
      <c r="BS67" s="164"/>
      <c r="BT67" s="164"/>
      <c r="BU67" s="164"/>
      <c r="BV67" s="164"/>
      <c r="BW67" s="164"/>
      <c r="BX67" s="164"/>
      <c r="BY67" s="164"/>
      <c r="BZ67" s="164"/>
      <c r="CA67" s="164"/>
      <c r="CB67" s="164"/>
      <c r="CC67" s="164"/>
      <c r="CD67" s="164"/>
      <c r="CE67" s="164"/>
      <c r="CF67" s="164"/>
      <c r="CG67" s="164"/>
      <c r="CH67" s="164"/>
      <c r="CI67" s="164"/>
      <c r="CJ67" s="164"/>
      <c r="CK67" s="164"/>
      <c r="CL67" s="164"/>
      <c r="CM67" s="164"/>
      <c r="CN67" s="164"/>
      <c r="CO67" s="164"/>
      <c r="CP67" s="164"/>
      <c r="CQ67" s="164"/>
      <c r="CR67" s="164"/>
      <c r="CS67" s="164"/>
      <c r="CT67" s="164"/>
      <c r="CU67" s="164"/>
      <c r="CV67" s="164"/>
      <c r="CW67" s="164"/>
      <c r="CX67" s="164"/>
      <c r="CY67" s="164"/>
      <c r="CZ67" s="164"/>
      <c r="DA67" s="164"/>
      <c r="DB67" s="164"/>
      <c r="DC67" s="164"/>
      <c r="DD67" s="164"/>
      <c r="DE67" s="164"/>
      <c r="DF67" s="164"/>
      <c r="DG67" s="164"/>
      <c r="DH67" s="164"/>
      <c r="DI67" s="164"/>
      <c r="DJ67" s="164"/>
      <c r="DK67" s="164"/>
      <c r="DL67" s="164"/>
      <c r="DM67" s="164"/>
      <c r="DN67" s="164"/>
      <c r="DO67" s="164"/>
      <c r="DP67" s="164"/>
      <c r="DQ67" s="164"/>
      <c r="DR67" s="164"/>
      <c r="DS67" s="164"/>
      <c r="DT67" s="164"/>
      <c r="DU67" s="164"/>
      <c r="DV67" s="164"/>
      <c r="DW67" s="164"/>
      <c r="DX67" s="164"/>
      <c r="DY67" s="164"/>
      <c r="DZ67" s="164"/>
      <c r="EA67" s="164"/>
      <c r="EB67" s="164"/>
      <c r="EC67" s="164"/>
      <c r="ED67" s="164"/>
      <c r="EE67" s="164"/>
      <c r="EF67" s="164"/>
      <c r="EG67" s="164"/>
      <c r="EH67" s="164"/>
      <c r="EI67" s="164"/>
      <c r="EJ67" s="164"/>
      <c r="EK67" s="164"/>
      <c r="EL67" s="164"/>
      <c r="EM67" s="164"/>
      <c r="EN67" s="164"/>
      <c r="EO67" s="164"/>
      <c r="EP67" s="164"/>
      <c r="EQ67" s="164"/>
      <c r="ER67" s="164"/>
      <c r="ES67" s="164"/>
      <c r="ET67" s="164"/>
      <c r="EU67" s="164"/>
      <c r="EV67" s="164"/>
      <c r="EW67" s="164"/>
      <c r="EX67" s="164"/>
      <c r="EY67" s="164"/>
      <c r="EZ67" s="164"/>
      <c r="FA67" s="164"/>
      <c r="FB67" s="164"/>
      <c r="FC67" s="164"/>
      <c r="FD67" s="164"/>
      <c r="FE67" s="164"/>
      <c r="FF67" s="164"/>
      <c r="FG67" s="164"/>
      <c r="FH67" s="164"/>
      <c r="FI67" s="164"/>
      <c r="FJ67" s="164"/>
      <c r="FK67" s="164"/>
      <c r="FL67" s="164"/>
      <c r="FM67" s="164"/>
      <c r="FN67" s="164"/>
      <c r="FO67" s="164"/>
      <c r="FP67" s="164"/>
      <c r="FQ67" s="164"/>
      <c r="FR67" s="164"/>
      <c r="FS67" s="164"/>
      <c r="FT67" s="164"/>
      <c r="FU67" s="164"/>
      <c r="FV67" s="164"/>
      <c r="FW67" s="164"/>
      <c r="FX67" s="164"/>
      <c r="FY67" s="164"/>
      <c r="FZ67" s="164"/>
      <c r="GA67" s="164"/>
      <c r="GB67" s="164"/>
      <c r="GC67" s="164"/>
      <c r="GD67" s="164"/>
      <c r="GE67" s="164"/>
      <c r="GF67" s="164"/>
      <c r="GG67" s="164"/>
      <c r="GH67" s="164"/>
      <c r="GI67" s="164"/>
      <c r="GJ67" s="164"/>
      <c r="GK67" s="164"/>
      <c r="GL67" s="164"/>
      <c r="GM67" s="164"/>
      <c r="GN67" s="164"/>
      <c r="GO67" s="164"/>
      <c r="GP67" s="164"/>
      <c r="GQ67" s="164"/>
      <c r="GR67" s="164"/>
      <c r="GS67" s="164"/>
      <c r="GT67" s="164"/>
      <c r="GU67" s="164"/>
      <c r="GV67" s="164"/>
      <c r="GW67" s="164"/>
      <c r="GX67" s="164"/>
      <c r="GY67" s="164"/>
      <c r="GZ67" s="164"/>
      <c r="HA67" s="164"/>
      <c r="HB67" s="164"/>
      <c r="HC67" s="164"/>
      <c r="HD67" s="164"/>
      <c r="HE67" s="164"/>
      <c r="HF67" s="164"/>
      <c r="HG67" s="164"/>
      <c r="HH67" s="164"/>
      <c r="HI67" s="164"/>
      <c r="HJ67" s="164"/>
      <c r="HK67" s="164"/>
      <c r="HL67" s="164"/>
      <c r="HM67" s="164"/>
      <c r="HN67" s="164"/>
      <c r="HO67" s="164"/>
      <c r="HP67" s="164"/>
      <c r="HQ67" s="164"/>
      <c r="HR67" s="164"/>
      <c r="HS67" s="164"/>
      <c r="HT67" s="164"/>
      <c r="HU67" s="164"/>
      <c r="HV67" s="164"/>
      <c r="HW67" s="164"/>
      <c r="HX67" s="164"/>
      <c r="HY67" s="164"/>
      <c r="HZ67" s="164"/>
      <c r="IA67" s="164"/>
      <c r="IB67" s="164"/>
      <c r="IC67" s="164"/>
      <c r="ID67" s="164"/>
    </row>
    <row r="68" spans="1:238">
      <c r="A68" s="196"/>
      <c r="B68" s="164"/>
      <c r="C68" s="164"/>
      <c r="D68" s="196"/>
      <c r="E68" s="198"/>
      <c r="F68" s="199"/>
      <c r="G68" s="201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4"/>
      <c r="BM68" s="164"/>
      <c r="BN68" s="164"/>
      <c r="BO68" s="164"/>
      <c r="BP68" s="164"/>
      <c r="BQ68" s="164"/>
      <c r="BR68" s="164"/>
      <c r="BS68" s="164"/>
      <c r="BT68" s="164"/>
      <c r="BU68" s="164"/>
      <c r="BV68" s="164"/>
      <c r="BW68" s="164"/>
      <c r="BX68" s="164"/>
      <c r="BY68" s="164"/>
      <c r="BZ68" s="164"/>
      <c r="CA68" s="164"/>
      <c r="CB68" s="164"/>
      <c r="CC68" s="164"/>
      <c r="CD68" s="164"/>
      <c r="CE68" s="164"/>
      <c r="CF68" s="164"/>
      <c r="CG68" s="164"/>
      <c r="CH68" s="164"/>
      <c r="CI68" s="164"/>
      <c r="CJ68" s="164"/>
      <c r="CK68" s="164"/>
      <c r="CL68" s="164"/>
      <c r="CM68" s="164"/>
      <c r="CN68" s="164"/>
      <c r="CO68" s="164"/>
      <c r="CP68" s="164"/>
      <c r="CQ68" s="164"/>
      <c r="CR68" s="164"/>
      <c r="CS68" s="164"/>
      <c r="CT68" s="164"/>
      <c r="CU68" s="164"/>
      <c r="CV68" s="164"/>
      <c r="CW68" s="164"/>
      <c r="CX68" s="164"/>
      <c r="CY68" s="164"/>
      <c r="CZ68" s="164"/>
      <c r="DA68" s="164"/>
      <c r="DB68" s="164"/>
      <c r="DC68" s="164"/>
      <c r="DD68" s="164"/>
      <c r="DE68" s="164"/>
      <c r="DF68" s="164"/>
      <c r="DG68" s="164"/>
      <c r="DH68" s="164"/>
      <c r="DI68" s="164"/>
      <c r="DJ68" s="164"/>
      <c r="DK68" s="164"/>
      <c r="DL68" s="164"/>
      <c r="DM68" s="164"/>
      <c r="DN68" s="164"/>
      <c r="DO68" s="164"/>
      <c r="DP68" s="164"/>
      <c r="DQ68" s="164"/>
      <c r="DR68" s="164"/>
      <c r="DS68" s="164"/>
      <c r="DT68" s="164"/>
      <c r="DU68" s="164"/>
      <c r="DV68" s="164"/>
      <c r="DW68" s="164"/>
      <c r="DX68" s="164"/>
      <c r="DY68" s="164"/>
      <c r="DZ68" s="164"/>
      <c r="EA68" s="164"/>
      <c r="EB68" s="164"/>
      <c r="EC68" s="164"/>
      <c r="ED68" s="164"/>
      <c r="EE68" s="164"/>
      <c r="EF68" s="164"/>
      <c r="EG68" s="164"/>
      <c r="EH68" s="164"/>
      <c r="EI68" s="164"/>
      <c r="EJ68" s="164"/>
      <c r="EK68" s="164"/>
      <c r="EL68" s="164"/>
      <c r="EM68" s="164"/>
      <c r="EN68" s="164"/>
      <c r="EO68" s="164"/>
      <c r="EP68" s="164"/>
      <c r="EQ68" s="164"/>
      <c r="ER68" s="164"/>
      <c r="ES68" s="164"/>
      <c r="ET68" s="164"/>
      <c r="EU68" s="164"/>
      <c r="EV68" s="164"/>
      <c r="EW68" s="164"/>
      <c r="EX68" s="164"/>
      <c r="EY68" s="164"/>
      <c r="EZ68" s="164"/>
      <c r="FA68" s="164"/>
      <c r="FB68" s="164"/>
      <c r="FC68" s="164"/>
      <c r="FD68" s="164"/>
      <c r="FE68" s="164"/>
      <c r="FF68" s="164"/>
      <c r="FG68" s="164"/>
      <c r="FH68" s="164"/>
      <c r="FI68" s="164"/>
      <c r="FJ68" s="164"/>
      <c r="FK68" s="164"/>
      <c r="FL68" s="164"/>
      <c r="FM68" s="164"/>
      <c r="FN68" s="164"/>
      <c r="FO68" s="164"/>
      <c r="FP68" s="164"/>
      <c r="FQ68" s="164"/>
      <c r="FR68" s="164"/>
      <c r="FS68" s="164"/>
      <c r="FT68" s="164"/>
      <c r="FU68" s="164"/>
      <c r="FV68" s="164"/>
      <c r="FW68" s="164"/>
      <c r="FX68" s="164"/>
      <c r="FY68" s="164"/>
      <c r="FZ68" s="164"/>
      <c r="GA68" s="164"/>
      <c r="GB68" s="164"/>
      <c r="GC68" s="164"/>
      <c r="GD68" s="164"/>
      <c r="GE68" s="164"/>
      <c r="GF68" s="164"/>
      <c r="GG68" s="164"/>
      <c r="GH68" s="164"/>
      <c r="GI68" s="164"/>
      <c r="GJ68" s="164"/>
      <c r="GK68" s="164"/>
      <c r="GL68" s="164"/>
      <c r="GM68" s="164"/>
      <c r="GN68" s="164"/>
      <c r="GO68" s="164"/>
      <c r="GP68" s="164"/>
      <c r="GQ68" s="164"/>
      <c r="GR68" s="164"/>
      <c r="GS68" s="164"/>
      <c r="GT68" s="164"/>
      <c r="GU68" s="164"/>
      <c r="GV68" s="164"/>
      <c r="GW68" s="164"/>
      <c r="GX68" s="164"/>
      <c r="GY68" s="164"/>
      <c r="GZ68" s="164"/>
      <c r="HA68" s="164"/>
      <c r="HB68" s="164"/>
      <c r="HC68" s="164"/>
      <c r="HD68" s="164"/>
      <c r="HE68" s="164"/>
      <c r="HF68" s="164"/>
      <c r="HG68" s="164"/>
      <c r="HH68" s="164"/>
      <c r="HI68" s="164"/>
      <c r="HJ68" s="164"/>
      <c r="HK68" s="164"/>
      <c r="HL68" s="164"/>
      <c r="HM68" s="164"/>
      <c r="HN68" s="164"/>
      <c r="HO68" s="164"/>
      <c r="HP68" s="164"/>
      <c r="HQ68" s="164"/>
      <c r="HR68" s="164"/>
      <c r="HS68" s="164"/>
      <c r="HT68" s="164"/>
      <c r="HU68" s="164"/>
      <c r="HV68" s="164"/>
      <c r="HW68" s="164"/>
      <c r="HX68" s="164"/>
      <c r="HY68" s="164"/>
      <c r="HZ68" s="164"/>
      <c r="IA68" s="164"/>
      <c r="IB68" s="164"/>
      <c r="IC68" s="164"/>
      <c r="ID68" s="164"/>
    </row>
    <row r="69" spans="1:238">
      <c r="A69" s="196"/>
      <c r="B69" s="164"/>
      <c r="C69" s="164"/>
      <c r="D69" s="196"/>
      <c r="E69" s="198"/>
      <c r="F69" s="199"/>
      <c r="G69" s="201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4"/>
      <c r="BM69" s="164"/>
      <c r="BN69" s="164"/>
      <c r="BO69" s="164"/>
      <c r="BP69" s="164"/>
      <c r="BQ69" s="164"/>
      <c r="BR69" s="164"/>
      <c r="BS69" s="164"/>
      <c r="BT69" s="164"/>
      <c r="BU69" s="164"/>
      <c r="BV69" s="164"/>
      <c r="BW69" s="164"/>
      <c r="BX69" s="164"/>
      <c r="BY69" s="164"/>
      <c r="BZ69" s="164"/>
      <c r="CA69" s="164"/>
      <c r="CB69" s="164"/>
      <c r="CC69" s="164"/>
      <c r="CD69" s="164"/>
      <c r="CE69" s="164"/>
      <c r="CF69" s="164"/>
      <c r="CG69" s="164"/>
      <c r="CH69" s="164"/>
      <c r="CI69" s="164"/>
      <c r="CJ69" s="164"/>
      <c r="CK69" s="164"/>
      <c r="CL69" s="164"/>
      <c r="CM69" s="164"/>
      <c r="CN69" s="164"/>
      <c r="CO69" s="164"/>
      <c r="CP69" s="164"/>
      <c r="CQ69" s="164"/>
      <c r="CR69" s="164"/>
      <c r="CS69" s="164"/>
      <c r="CT69" s="164"/>
      <c r="CU69" s="164"/>
      <c r="CV69" s="164"/>
      <c r="CW69" s="164"/>
      <c r="CX69" s="164"/>
      <c r="CY69" s="164"/>
      <c r="CZ69" s="164"/>
      <c r="DA69" s="164"/>
      <c r="DB69" s="164"/>
      <c r="DC69" s="164"/>
      <c r="DD69" s="164"/>
      <c r="DE69" s="164"/>
      <c r="DF69" s="164"/>
      <c r="DG69" s="164"/>
      <c r="DH69" s="164"/>
      <c r="DI69" s="164"/>
      <c r="DJ69" s="164"/>
      <c r="DK69" s="164"/>
      <c r="DL69" s="164"/>
      <c r="DM69" s="164"/>
      <c r="DN69" s="164"/>
      <c r="DO69" s="164"/>
      <c r="DP69" s="164"/>
      <c r="DQ69" s="164"/>
      <c r="DR69" s="164"/>
      <c r="DS69" s="164"/>
      <c r="DT69" s="164"/>
      <c r="DU69" s="164"/>
      <c r="DV69" s="164"/>
      <c r="DW69" s="164"/>
      <c r="DX69" s="164"/>
      <c r="DY69" s="164"/>
      <c r="DZ69" s="164"/>
      <c r="EA69" s="164"/>
      <c r="EB69" s="164"/>
      <c r="EC69" s="164"/>
      <c r="ED69" s="164"/>
      <c r="EE69" s="164"/>
      <c r="EF69" s="164"/>
      <c r="EG69" s="164"/>
      <c r="EH69" s="164"/>
      <c r="EI69" s="164"/>
      <c r="EJ69" s="164"/>
      <c r="EK69" s="164"/>
      <c r="EL69" s="164"/>
      <c r="EM69" s="164"/>
      <c r="EN69" s="164"/>
      <c r="EO69" s="164"/>
      <c r="EP69" s="164"/>
      <c r="EQ69" s="164"/>
      <c r="ER69" s="164"/>
      <c r="ES69" s="164"/>
      <c r="ET69" s="164"/>
      <c r="EU69" s="164"/>
      <c r="EV69" s="164"/>
      <c r="EW69" s="164"/>
      <c r="EX69" s="164"/>
      <c r="EY69" s="164"/>
      <c r="EZ69" s="164"/>
      <c r="FA69" s="164"/>
      <c r="FB69" s="164"/>
      <c r="FC69" s="164"/>
      <c r="FD69" s="164"/>
      <c r="FE69" s="164"/>
      <c r="FF69" s="164"/>
      <c r="FG69" s="164"/>
      <c r="FH69" s="164"/>
      <c r="FI69" s="164"/>
      <c r="FJ69" s="164"/>
      <c r="FK69" s="164"/>
      <c r="FL69" s="164"/>
      <c r="FM69" s="164"/>
      <c r="FN69" s="164"/>
      <c r="FO69" s="164"/>
      <c r="FP69" s="164"/>
      <c r="FQ69" s="164"/>
      <c r="FR69" s="164"/>
      <c r="FS69" s="164"/>
      <c r="FT69" s="164"/>
      <c r="FU69" s="164"/>
      <c r="FV69" s="164"/>
      <c r="FW69" s="164"/>
      <c r="FX69" s="164"/>
      <c r="FY69" s="164"/>
      <c r="FZ69" s="164"/>
      <c r="GA69" s="164"/>
      <c r="GB69" s="164"/>
      <c r="GC69" s="164"/>
      <c r="GD69" s="164"/>
      <c r="GE69" s="164"/>
      <c r="GF69" s="164"/>
      <c r="GG69" s="164"/>
      <c r="GH69" s="164"/>
      <c r="GI69" s="164"/>
      <c r="GJ69" s="164"/>
      <c r="GK69" s="164"/>
      <c r="GL69" s="164"/>
      <c r="GM69" s="164"/>
      <c r="GN69" s="164"/>
      <c r="GO69" s="164"/>
      <c r="GP69" s="164"/>
      <c r="GQ69" s="164"/>
      <c r="GR69" s="164"/>
      <c r="GS69" s="164"/>
      <c r="GT69" s="164"/>
      <c r="GU69" s="164"/>
      <c r="GV69" s="164"/>
      <c r="GW69" s="164"/>
      <c r="GX69" s="164"/>
      <c r="GY69" s="164"/>
      <c r="GZ69" s="164"/>
      <c r="HA69" s="164"/>
      <c r="HB69" s="164"/>
      <c r="HC69" s="164"/>
      <c r="HD69" s="164"/>
      <c r="HE69" s="164"/>
      <c r="HF69" s="164"/>
      <c r="HG69" s="164"/>
      <c r="HH69" s="164"/>
      <c r="HI69" s="164"/>
      <c r="HJ69" s="164"/>
      <c r="HK69" s="164"/>
      <c r="HL69" s="164"/>
      <c r="HM69" s="164"/>
      <c r="HN69" s="164"/>
      <c r="HO69" s="164"/>
      <c r="HP69" s="164"/>
      <c r="HQ69" s="164"/>
      <c r="HR69" s="164"/>
      <c r="HS69" s="164"/>
      <c r="HT69" s="164"/>
      <c r="HU69" s="164"/>
      <c r="HV69" s="164"/>
      <c r="HW69" s="164"/>
      <c r="HX69" s="164"/>
      <c r="HY69" s="164"/>
      <c r="HZ69" s="164"/>
      <c r="IA69" s="164"/>
      <c r="IB69" s="164"/>
      <c r="IC69" s="164"/>
      <c r="ID69" s="164"/>
    </row>
    <row r="70" spans="1:238">
      <c r="A70" s="196"/>
      <c r="B70" s="164"/>
      <c r="C70" s="164"/>
      <c r="D70" s="196"/>
      <c r="E70" s="198"/>
      <c r="F70" s="199"/>
      <c r="G70" s="201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4"/>
      <c r="BV70" s="164"/>
      <c r="BW70" s="164"/>
      <c r="BX70" s="164"/>
      <c r="BY70" s="164"/>
      <c r="BZ70" s="164"/>
      <c r="CA70" s="164"/>
      <c r="CB70" s="164"/>
      <c r="CC70" s="164"/>
      <c r="CD70" s="164"/>
      <c r="CE70" s="164"/>
      <c r="CF70" s="164"/>
      <c r="CG70" s="164"/>
      <c r="CH70" s="164"/>
      <c r="CI70" s="164"/>
      <c r="CJ70" s="164"/>
      <c r="CK70" s="164"/>
      <c r="CL70" s="164"/>
      <c r="CM70" s="164"/>
      <c r="CN70" s="164"/>
      <c r="CO70" s="164"/>
      <c r="CP70" s="164"/>
      <c r="CQ70" s="164"/>
      <c r="CR70" s="164"/>
      <c r="CS70" s="164"/>
      <c r="CT70" s="164"/>
      <c r="CU70" s="164"/>
      <c r="CV70" s="164"/>
      <c r="CW70" s="164"/>
      <c r="CX70" s="164"/>
      <c r="CY70" s="164"/>
      <c r="CZ70" s="164"/>
      <c r="DA70" s="164"/>
      <c r="DB70" s="164"/>
      <c r="DC70" s="164"/>
      <c r="DD70" s="164"/>
      <c r="DE70" s="164"/>
      <c r="DF70" s="164"/>
      <c r="DG70" s="164"/>
      <c r="DH70" s="164"/>
      <c r="DI70" s="164"/>
      <c r="DJ70" s="164"/>
      <c r="DK70" s="164"/>
      <c r="DL70" s="164"/>
      <c r="DM70" s="164"/>
      <c r="DN70" s="164"/>
      <c r="DO70" s="164"/>
      <c r="DP70" s="164"/>
      <c r="DQ70" s="164"/>
      <c r="DR70" s="164"/>
      <c r="DS70" s="164"/>
      <c r="DT70" s="164"/>
      <c r="DU70" s="164"/>
      <c r="DV70" s="164"/>
      <c r="DW70" s="164"/>
      <c r="DX70" s="164"/>
      <c r="DY70" s="164"/>
      <c r="DZ70" s="164"/>
      <c r="EA70" s="164"/>
      <c r="EB70" s="164"/>
      <c r="EC70" s="164"/>
      <c r="ED70" s="164"/>
      <c r="EE70" s="164"/>
      <c r="EF70" s="164"/>
      <c r="EG70" s="164"/>
      <c r="EH70" s="164"/>
      <c r="EI70" s="164"/>
      <c r="EJ70" s="164"/>
      <c r="EK70" s="164"/>
      <c r="EL70" s="164"/>
      <c r="EM70" s="164"/>
      <c r="EN70" s="164"/>
      <c r="EO70" s="164"/>
      <c r="EP70" s="164"/>
      <c r="EQ70" s="164"/>
      <c r="ER70" s="164"/>
      <c r="ES70" s="164"/>
      <c r="ET70" s="164"/>
      <c r="EU70" s="164"/>
      <c r="EV70" s="164"/>
      <c r="EW70" s="164"/>
      <c r="EX70" s="164"/>
      <c r="EY70" s="164"/>
      <c r="EZ70" s="164"/>
      <c r="FA70" s="164"/>
      <c r="FB70" s="164"/>
      <c r="FC70" s="164"/>
      <c r="FD70" s="164"/>
      <c r="FE70" s="164"/>
      <c r="FF70" s="164"/>
      <c r="FG70" s="164"/>
      <c r="FH70" s="164"/>
      <c r="FI70" s="164"/>
      <c r="FJ70" s="164"/>
      <c r="FK70" s="164"/>
      <c r="FL70" s="164"/>
      <c r="FM70" s="164"/>
      <c r="FN70" s="164"/>
      <c r="FO70" s="164"/>
      <c r="FP70" s="164"/>
      <c r="FQ70" s="164"/>
      <c r="FR70" s="164"/>
      <c r="FS70" s="164"/>
      <c r="FT70" s="164"/>
      <c r="FU70" s="164"/>
      <c r="FV70" s="164"/>
      <c r="FW70" s="164"/>
      <c r="FX70" s="164"/>
      <c r="FY70" s="164"/>
      <c r="FZ70" s="164"/>
      <c r="GA70" s="164"/>
      <c r="GB70" s="164"/>
      <c r="GC70" s="164"/>
      <c r="GD70" s="164"/>
      <c r="GE70" s="164"/>
      <c r="GF70" s="164"/>
      <c r="GG70" s="164"/>
      <c r="GH70" s="164"/>
      <c r="GI70" s="164"/>
      <c r="GJ70" s="164"/>
      <c r="GK70" s="164"/>
      <c r="GL70" s="164"/>
      <c r="GM70" s="164"/>
      <c r="GN70" s="164"/>
      <c r="GO70" s="164"/>
      <c r="GP70" s="164"/>
      <c r="GQ70" s="164"/>
      <c r="GR70" s="164"/>
      <c r="GS70" s="164"/>
      <c r="GT70" s="164"/>
      <c r="GU70" s="164"/>
      <c r="GV70" s="164"/>
      <c r="GW70" s="164"/>
      <c r="GX70" s="164"/>
      <c r="GY70" s="164"/>
      <c r="GZ70" s="164"/>
      <c r="HA70" s="164"/>
      <c r="HB70" s="164"/>
      <c r="HC70" s="164"/>
      <c r="HD70" s="164"/>
      <c r="HE70" s="164"/>
      <c r="HF70" s="164"/>
      <c r="HG70" s="164"/>
      <c r="HH70" s="164"/>
      <c r="HI70" s="164"/>
      <c r="HJ70" s="164"/>
      <c r="HK70" s="164"/>
      <c r="HL70" s="164"/>
      <c r="HM70" s="164"/>
      <c r="HN70" s="164"/>
      <c r="HO70" s="164"/>
      <c r="HP70" s="164"/>
      <c r="HQ70" s="164"/>
      <c r="HR70" s="164"/>
      <c r="HS70" s="164"/>
      <c r="HT70" s="164"/>
      <c r="HU70" s="164"/>
      <c r="HV70" s="164"/>
      <c r="HW70" s="164"/>
      <c r="HX70" s="164"/>
      <c r="HY70" s="164"/>
      <c r="HZ70" s="164"/>
      <c r="IA70" s="164"/>
      <c r="IB70" s="164"/>
      <c r="IC70" s="164"/>
      <c r="ID70" s="164"/>
    </row>
    <row r="71" spans="1:238">
      <c r="A71" s="196"/>
      <c r="B71" s="164"/>
      <c r="C71" s="164"/>
      <c r="D71" s="196"/>
      <c r="E71" s="198"/>
      <c r="F71" s="199"/>
      <c r="G71" s="201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4"/>
      <c r="BR71" s="164"/>
      <c r="BS71" s="164"/>
      <c r="BT71" s="164"/>
      <c r="BU71" s="164"/>
      <c r="BV71" s="164"/>
      <c r="BW71" s="164"/>
      <c r="BX71" s="164"/>
      <c r="BY71" s="164"/>
      <c r="BZ71" s="164"/>
      <c r="CA71" s="164"/>
      <c r="CB71" s="164"/>
      <c r="CC71" s="164"/>
      <c r="CD71" s="164"/>
      <c r="CE71" s="164"/>
      <c r="CF71" s="164"/>
      <c r="CG71" s="164"/>
      <c r="CH71" s="164"/>
      <c r="CI71" s="164"/>
      <c r="CJ71" s="164"/>
      <c r="CK71" s="164"/>
      <c r="CL71" s="164"/>
      <c r="CM71" s="164"/>
      <c r="CN71" s="164"/>
      <c r="CO71" s="164"/>
      <c r="CP71" s="164"/>
      <c r="CQ71" s="164"/>
      <c r="CR71" s="164"/>
      <c r="CS71" s="164"/>
      <c r="CT71" s="164"/>
      <c r="CU71" s="164"/>
      <c r="CV71" s="164"/>
      <c r="CW71" s="164"/>
      <c r="CX71" s="164"/>
      <c r="CY71" s="164"/>
      <c r="CZ71" s="164"/>
      <c r="DA71" s="164"/>
      <c r="DB71" s="164"/>
      <c r="DC71" s="164"/>
      <c r="DD71" s="164"/>
      <c r="DE71" s="164"/>
      <c r="DF71" s="164"/>
      <c r="DG71" s="164"/>
      <c r="DH71" s="164"/>
      <c r="DI71" s="164"/>
      <c r="DJ71" s="164"/>
      <c r="DK71" s="164"/>
      <c r="DL71" s="164"/>
      <c r="DM71" s="164"/>
      <c r="DN71" s="164"/>
      <c r="DO71" s="164"/>
      <c r="DP71" s="164"/>
      <c r="DQ71" s="164"/>
      <c r="DR71" s="164"/>
      <c r="DS71" s="164"/>
      <c r="DT71" s="164"/>
      <c r="DU71" s="164"/>
      <c r="DV71" s="164"/>
      <c r="DW71" s="164"/>
      <c r="DX71" s="164"/>
      <c r="DY71" s="164"/>
      <c r="DZ71" s="164"/>
      <c r="EA71" s="164"/>
      <c r="EB71" s="164"/>
      <c r="EC71" s="164"/>
      <c r="ED71" s="164"/>
      <c r="EE71" s="164"/>
      <c r="EF71" s="164"/>
      <c r="EG71" s="164"/>
      <c r="EH71" s="164"/>
      <c r="EI71" s="164"/>
      <c r="EJ71" s="164"/>
      <c r="EK71" s="164"/>
      <c r="EL71" s="164"/>
      <c r="EM71" s="164"/>
      <c r="EN71" s="164"/>
      <c r="EO71" s="164"/>
      <c r="EP71" s="164"/>
      <c r="EQ71" s="164"/>
      <c r="ER71" s="164"/>
      <c r="ES71" s="164"/>
      <c r="ET71" s="164"/>
      <c r="EU71" s="164"/>
      <c r="EV71" s="164"/>
      <c r="EW71" s="164"/>
      <c r="EX71" s="164"/>
      <c r="EY71" s="164"/>
      <c r="EZ71" s="164"/>
      <c r="FA71" s="164"/>
      <c r="FB71" s="164"/>
      <c r="FC71" s="164"/>
      <c r="FD71" s="164"/>
      <c r="FE71" s="164"/>
      <c r="FF71" s="164"/>
      <c r="FG71" s="164"/>
      <c r="FH71" s="164"/>
      <c r="FI71" s="164"/>
      <c r="FJ71" s="164"/>
      <c r="FK71" s="164"/>
      <c r="FL71" s="164"/>
      <c r="FM71" s="164"/>
      <c r="FN71" s="164"/>
      <c r="FO71" s="164"/>
      <c r="FP71" s="164"/>
      <c r="FQ71" s="164"/>
      <c r="FR71" s="164"/>
      <c r="FS71" s="164"/>
      <c r="FT71" s="164"/>
      <c r="FU71" s="164"/>
      <c r="FV71" s="164"/>
      <c r="FW71" s="164"/>
      <c r="FX71" s="164"/>
      <c r="FY71" s="164"/>
      <c r="FZ71" s="164"/>
      <c r="GA71" s="164"/>
      <c r="GB71" s="164"/>
      <c r="GC71" s="164"/>
      <c r="GD71" s="164"/>
      <c r="GE71" s="164"/>
      <c r="GF71" s="164"/>
      <c r="GG71" s="164"/>
      <c r="GH71" s="164"/>
      <c r="GI71" s="164"/>
      <c r="GJ71" s="164"/>
      <c r="GK71" s="164"/>
      <c r="GL71" s="164"/>
      <c r="GM71" s="164"/>
      <c r="GN71" s="164"/>
      <c r="GO71" s="164"/>
      <c r="GP71" s="164"/>
      <c r="GQ71" s="164"/>
      <c r="GR71" s="164"/>
      <c r="GS71" s="164"/>
      <c r="GT71" s="164"/>
      <c r="GU71" s="164"/>
      <c r="GV71" s="164"/>
      <c r="GW71" s="164"/>
      <c r="GX71" s="164"/>
      <c r="GY71" s="164"/>
      <c r="GZ71" s="164"/>
      <c r="HA71" s="164"/>
      <c r="HB71" s="164"/>
      <c r="HC71" s="164"/>
      <c r="HD71" s="164"/>
      <c r="HE71" s="164"/>
      <c r="HF71" s="164"/>
      <c r="HG71" s="164"/>
      <c r="HH71" s="164"/>
      <c r="HI71" s="164"/>
      <c r="HJ71" s="164"/>
      <c r="HK71" s="164"/>
      <c r="HL71" s="164"/>
      <c r="HM71" s="164"/>
      <c r="HN71" s="164"/>
      <c r="HO71" s="164"/>
      <c r="HP71" s="164"/>
      <c r="HQ71" s="164"/>
      <c r="HR71" s="164"/>
      <c r="HS71" s="164"/>
      <c r="HT71" s="164"/>
      <c r="HU71" s="164"/>
      <c r="HV71" s="164"/>
      <c r="HW71" s="164"/>
      <c r="HX71" s="164"/>
      <c r="HY71" s="164"/>
      <c r="HZ71" s="164"/>
      <c r="IA71" s="164"/>
      <c r="IB71" s="164"/>
      <c r="IC71" s="164"/>
      <c r="ID71" s="164"/>
    </row>
    <row r="72" spans="1:238">
      <c r="A72" s="196"/>
      <c r="B72" s="164"/>
      <c r="C72" s="164"/>
      <c r="D72" s="196"/>
      <c r="E72" s="198"/>
      <c r="F72" s="199"/>
      <c r="G72" s="201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</row>
    <row r="73" spans="1:238">
      <c r="A73" s="196"/>
      <c r="B73" s="164"/>
      <c r="C73" s="164"/>
      <c r="D73" s="196"/>
      <c r="E73" s="198"/>
      <c r="F73" s="199"/>
      <c r="G73" s="201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4"/>
      <c r="BM73" s="164"/>
      <c r="BN73" s="164"/>
      <c r="BO73" s="164"/>
      <c r="BP73" s="164"/>
      <c r="BQ73" s="164"/>
      <c r="BR73" s="164"/>
      <c r="BS73" s="164"/>
      <c r="BT73" s="164"/>
      <c r="BU73" s="164"/>
      <c r="BV73" s="164"/>
      <c r="BW73" s="164"/>
      <c r="BX73" s="164"/>
      <c r="BY73" s="164"/>
      <c r="BZ73" s="164"/>
      <c r="CA73" s="164"/>
      <c r="CB73" s="164"/>
      <c r="CC73" s="164"/>
      <c r="CD73" s="164"/>
      <c r="CE73" s="164"/>
      <c r="CF73" s="164"/>
      <c r="CG73" s="164"/>
      <c r="CH73" s="164"/>
      <c r="CI73" s="164"/>
      <c r="CJ73" s="164"/>
      <c r="CK73" s="164"/>
      <c r="CL73" s="164"/>
      <c r="CM73" s="164"/>
      <c r="CN73" s="164"/>
      <c r="CO73" s="164"/>
      <c r="CP73" s="164"/>
      <c r="CQ73" s="164"/>
      <c r="CR73" s="164"/>
      <c r="CS73" s="164"/>
      <c r="CT73" s="164"/>
      <c r="CU73" s="164"/>
      <c r="CV73" s="164"/>
      <c r="CW73" s="164"/>
      <c r="CX73" s="164"/>
      <c r="CY73" s="164"/>
      <c r="CZ73" s="164"/>
      <c r="DA73" s="164"/>
      <c r="DB73" s="164"/>
      <c r="DC73" s="164"/>
      <c r="DD73" s="164"/>
      <c r="DE73" s="164"/>
      <c r="DF73" s="164"/>
      <c r="DG73" s="164"/>
      <c r="DH73" s="164"/>
      <c r="DI73" s="164"/>
      <c r="DJ73" s="164"/>
      <c r="DK73" s="164"/>
      <c r="DL73" s="164"/>
      <c r="DM73" s="164"/>
      <c r="DN73" s="164"/>
      <c r="DO73" s="164"/>
      <c r="DP73" s="164"/>
      <c r="DQ73" s="164"/>
      <c r="DR73" s="164"/>
      <c r="DS73" s="164"/>
      <c r="DT73" s="164"/>
      <c r="DU73" s="164"/>
      <c r="DV73" s="164"/>
      <c r="DW73" s="164"/>
      <c r="DX73" s="164"/>
      <c r="DY73" s="164"/>
      <c r="DZ73" s="164"/>
      <c r="EA73" s="164"/>
      <c r="EB73" s="164"/>
      <c r="EC73" s="164"/>
      <c r="ED73" s="164"/>
      <c r="EE73" s="164"/>
      <c r="EF73" s="164"/>
      <c r="EG73" s="164"/>
      <c r="EH73" s="164"/>
      <c r="EI73" s="164"/>
      <c r="EJ73" s="164"/>
      <c r="EK73" s="164"/>
      <c r="EL73" s="164"/>
      <c r="EM73" s="164"/>
      <c r="EN73" s="164"/>
      <c r="EO73" s="164"/>
      <c r="EP73" s="164"/>
      <c r="EQ73" s="164"/>
      <c r="ER73" s="164"/>
      <c r="ES73" s="164"/>
      <c r="ET73" s="164"/>
      <c r="EU73" s="164"/>
      <c r="EV73" s="164"/>
      <c r="EW73" s="164"/>
      <c r="EX73" s="164"/>
      <c r="EY73" s="164"/>
      <c r="EZ73" s="164"/>
      <c r="FA73" s="164"/>
      <c r="FB73" s="164"/>
      <c r="FC73" s="164"/>
      <c r="FD73" s="164"/>
      <c r="FE73" s="164"/>
      <c r="FF73" s="164"/>
      <c r="FG73" s="164"/>
      <c r="FH73" s="164"/>
      <c r="FI73" s="164"/>
      <c r="FJ73" s="164"/>
      <c r="FK73" s="164"/>
      <c r="FL73" s="164"/>
      <c r="FM73" s="164"/>
      <c r="FN73" s="164"/>
      <c r="FO73" s="164"/>
      <c r="FP73" s="164"/>
      <c r="FQ73" s="164"/>
      <c r="FR73" s="164"/>
      <c r="FS73" s="164"/>
      <c r="FT73" s="164"/>
      <c r="FU73" s="164"/>
      <c r="FV73" s="164"/>
      <c r="FW73" s="164"/>
      <c r="FX73" s="164"/>
      <c r="FY73" s="164"/>
      <c r="FZ73" s="164"/>
      <c r="GA73" s="164"/>
      <c r="GB73" s="164"/>
      <c r="GC73" s="164"/>
      <c r="GD73" s="164"/>
      <c r="GE73" s="164"/>
      <c r="GF73" s="164"/>
      <c r="GG73" s="164"/>
      <c r="GH73" s="164"/>
      <c r="GI73" s="164"/>
      <c r="GJ73" s="164"/>
      <c r="GK73" s="164"/>
      <c r="GL73" s="164"/>
      <c r="GM73" s="164"/>
      <c r="GN73" s="164"/>
      <c r="GO73" s="164"/>
      <c r="GP73" s="164"/>
      <c r="GQ73" s="164"/>
      <c r="GR73" s="164"/>
      <c r="GS73" s="164"/>
      <c r="GT73" s="164"/>
      <c r="GU73" s="164"/>
      <c r="GV73" s="164"/>
      <c r="GW73" s="164"/>
      <c r="GX73" s="164"/>
      <c r="GY73" s="164"/>
      <c r="GZ73" s="164"/>
      <c r="HA73" s="164"/>
      <c r="HB73" s="164"/>
      <c r="HC73" s="164"/>
      <c r="HD73" s="164"/>
      <c r="HE73" s="164"/>
      <c r="HF73" s="164"/>
      <c r="HG73" s="164"/>
      <c r="HH73" s="164"/>
      <c r="HI73" s="164"/>
      <c r="HJ73" s="164"/>
      <c r="HK73" s="164"/>
      <c r="HL73" s="164"/>
      <c r="HM73" s="164"/>
      <c r="HN73" s="164"/>
      <c r="HO73" s="164"/>
      <c r="HP73" s="164"/>
      <c r="HQ73" s="164"/>
      <c r="HR73" s="164"/>
      <c r="HS73" s="164"/>
      <c r="HT73" s="164"/>
      <c r="HU73" s="164"/>
      <c r="HV73" s="164"/>
      <c r="HW73" s="164"/>
      <c r="HX73" s="164"/>
      <c r="HY73" s="164"/>
      <c r="HZ73" s="164"/>
      <c r="IA73" s="164"/>
      <c r="IB73" s="164"/>
      <c r="IC73" s="164"/>
      <c r="ID73" s="164"/>
    </row>
    <row r="74" spans="1:238">
      <c r="A74" s="196"/>
      <c r="B74" s="164"/>
      <c r="C74" s="164"/>
      <c r="D74" s="196"/>
      <c r="E74" s="198"/>
      <c r="F74" s="199"/>
      <c r="G74" s="201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4"/>
      <c r="BM74" s="164"/>
      <c r="BN74" s="164"/>
      <c r="BO74" s="164"/>
      <c r="BP74" s="164"/>
      <c r="BQ74" s="164"/>
      <c r="BR74" s="164"/>
      <c r="BS74" s="164"/>
      <c r="BT74" s="164"/>
      <c r="BU74" s="164"/>
      <c r="BV74" s="164"/>
      <c r="BW74" s="164"/>
      <c r="BX74" s="164"/>
      <c r="BY74" s="164"/>
      <c r="BZ74" s="164"/>
      <c r="CA74" s="164"/>
      <c r="CB74" s="164"/>
      <c r="CC74" s="164"/>
      <c r="CD74" s="164"/>
      <c r="CE74" s="164"/>
      <c r="CF74" s="164"/>
      <c r="CG74" s="164"/>
      <c r="CH74" s="164"/>
      <c r="CI74" s="164"/>
      <c r="CJ74" s="164"/>
      <c r="CK74" s="164"/>
      <c r="CL74" s="164"/>
      <c r="CM74" s="164"/>
      <c r="CN74" s="164"/>
      <c r="CO74" s="164"/>
      <c r="CP74" s="164"/>
      <c r="CQ74" s="164"/>
      <c r="CR74" s="164"/>
      <c r="CS74" s="164"/>
      <c r="CT74" s="164"/>
      <c r="CU74" s="164"/>
      <c r="CV74" s="164"/>
      <c r="CW74" s="164"/>
      <c r="CX74" s="164"/>
      <c r="CY74" s="164"/>
      <c r="CZ74" s="164"/>
      <c r="DA74" s="164"/>
      <c r="DB74" s="164"/>
      <c r="DC74" s="164"/>
      <c r="DD74" s="164"/>
      <c r="DE74" s="164"/>
      <c r="DF74" s="164"/>
      <c r="DG74" s="164"/>
      <c r="DH74" s="164"/>
      <c r="DI74" s="164"/>
      <c r="DJ74" s="164"/>
      <c r="DK74" s="164"/>
      <c r="DL74" s="164"/>
      <c r="DM74" s="164"/>
      <c r="DN74" s="164"/>
      <c r="DO74" s="164"/>
      <c r="DP74" s="164"/>
      <c r="DQ74" s="164"/>
      <c r="DR74" s="164"/>
      <c r="DS74" s="164"/>
      <c r="DT74" s="164"/>
      <c r="DU74" s="164"/>
      <c r="DV74" s="164"/>
      <c r="DW74" s="164"/>
      <c r="DX74" s="164"/>
      <c r="DY74" s="164"/>
      <c r="DZ74" s="164"/>
      <c r="EA74" s="164"/>
      <c r="EB74" s="164"/>
      <c r="EC74" s="164"/>
      <c r="ED74" s="164"/>
      <c r="EE74" s="164"/>
      <c r="EF74" s="164"/>
      <c r="EG74" s="164"/>
      <c r="EH74" s="164"/>
      <c r="EI74" s="164"/>
      <c r="EJ74" s="164"/>
      <c r="EK74" s="164"/>
      <c r="EL74" s="164"/>
      <c r="EM74" s="164"/>
      <c r="EN74" s="164"/>
      <c r="EO74" s="164"/>
      <c r="EP74" s="164"/>
      <c r="EQ74" s="164"/>
      <c r="ER74" s="164"/>
      <c r="ES74" s="164"/>
      <c r="ET74" s="164"/>
      <c r="EU74" s="164"/>
      <c r="EV74" s="164"/>
      <c r="EW74" s="164"/>
      <c r="EX74" s="164"/>
      <c r="EY74" s="164"/>
      <c r="EZ74" s="164"/>
      <c r="FA74" s="164"/>
      <c r="FB74" s="164"/>
      <c r="FC74" s="164"/>
      <c r="FD74" s="164"/>
      <c r="FE74" s="164"/>
      <c r="FF74" s="164"/>
      <c r="FG74" s="164"/>
      <c r="FH74" s="164"/>
      <c r="FI74" s="164"/>
      <c r="FJ74" s="164"/>
      <c r="FK74" s="164"/>
      <c r="FL74" s="164"/>
      <c r="FM74" s="164"/>
      <c r="FN74" s="164"/>
      <c r="FO74" s="164"/>
      <c r="FP74" s="164"/>
      <c r="FQ74" s="164"/>
      <c r="FR74" s="164"/>
      <c r="FS74" s="164"/>
      <c r="FT74" s="164"/>
      <c r="FU74" s="164"/>
      <c r="FV74" s="164"/>
      <c r="FW74" s="164"/>
      <c r="FX74" s="164"/>
      <c r="FY74" s="164"/>
      <c r="FZ74" s="164"/>
      <c r="GA74" s="164"/>
      <c r="GB74" s="164"/>
      <c r="GC74" s="164"/>
      <c r="GD74" s="164"/>
      <c r="GE74" s="164"/>
      <c r="GF74" s="164"/>
      <c r="GG74" s="164"/>
      <c r="GH74" s="164"/>
      <c r="GI74" s="164"/>
      <c r="GJ74" s="164"/>
      <c r="GK74" s="164"/>
      <c r="GL74" s="164"/>
      <c r="GM74" s="164"/>
      <c r="GN74" s="164"/>
      <c r="GO74" s="164"/>
      <c r="GP74" s="164"/>
      <c r="GQ74" s="164"/>
      <c r="GR74" s="164"/>
      <c r="GS74" s="164"/>
      <c r="GT74" s="164"/>
      <c r="GU74" s="164"/>
      <c r="GV74" s="164"/>
      <c r="GW74" s="164"/>
      <c r="GX74" s="164"/>
      <c r="GY74" s="164"/>
      <c r="GZ74" s="164"/>
      <c r="HA74" s="164"/>
      <c r="HB74" s="164"/>
      <c r="HC74" s="164"/>
      <c r="HD74" s="164"/>
      <c r="HE74" s="164"/>
      <c r="HF74" s="164"/>
      <c r="HG74" s="164"/>
      <c r="HH74" s="164"/>
      <c r="HI74" s="164"/>
      <c r="HJ74" s="164"/>
      <c r="HK74" s="164"/>
      <c r="HL74" s="164"/>
      <c r="HM74" s="164"/>
      <c r="HN74" s="164"/>
      <c r="HO74" s="164"/>
      <c r="HP74" s="164"/>
      <c r="HQ74" s="164"/>
      <c r="HR74" s="164"/>
      <c r="HS74" s="164"/>
      <c r="HT74" s="164"/>
      <c r="HU74" s="164"/>
      <c r="HV74" s="164"/>
      <c r="HW74" s="164"/>
      <c r="HX74" s="164"/>
      <c r="HY74" s="164"/>
      <c r="HZ74" s="164"/>
      <c r="IA74" s="164"/>
      <c r="IB74" s="164"/>
      <c r="IC74" s="164"/>
      <c r="ID74" s="164"/>
    </row>
    <row r="75" spans="1:238">
      <c r="A75" s="196"/>
      <c r="B75" s="164"/>
      <c r="C75" s="164"/>
      <c r="D75" s="196"/>
      <c r="E75" s="198"/>
      <c r="F75" s="199"/>
      <c r="G75" s="201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64"/>
      <c r="CM75" s="164"/>
      <c r="CN75" s="164"/>
      <c r="CO75" s="164"/>
      <c r="CP75" s="164"/>
      <c r="CQ75" s="164"/>
      <c r="CR75" s="164"/>
      <c r="CS75" s="164"/>
      <c r="CT75" s="164"/>
      <c r="CU75" s="164"/>
      <c r="CV75" s="164"/>
      <c r="CW75" s="164"/>
      <c r="CX75" s="164"/>
      <c r="CY75" s="164"/>
      <c r="CZ75" s="164"/>
      <c r="DA75" s="164"/>
      <c r="DB75" s="164"/>
      <c r="DC75" s="164"/>
      <c r="DD75" s="164"/>
      <c r="DE75" s="164"/>
      <c r="DF75" s="164"/>
      <c r="DG75" s="164"/>
      <c r="DH75" s="164"/>
      <c r="DI75" s="164"/>
      <c r="DJ75" s="164"/>
      <c r="DK75" s="164"/>
      <c r="DL75" s="164"/>
      <c r="DM75" s="164"/>
      <c r="DN75" s="164"/>
      <c r="DO75" s="164"/>
      <c r="DP75" s="164"/>
      <c r="DQ75" s="164"/>
      <c r="DR75" s="164"/>
      <c r="DS75" s="164"/>
      <c r="DT75" s="164"/>
      <c r="DU75" s="164"/>
      <c r="DV75" s="164"/>
      <c r="DW75" s="164"/>
      <c r="DX75" s="164"/>
      <c r="DY75" s="164"/>
      <c r="DZ75" s="164"/>
      <c r="EA75" s="164"/>
      <c r="EB75" s="164"/>
      <c r="EC75" s="164"/>
      <c r="ED75" s="164"/>
      <c r="EE75" s="164"/>
      <c r="EF75" s="164"/>
      <c r="EG75" s="164"/>
      <c r="EH75" s="164"/>
      <c r="EI75" s="164"/>
      <c r="EJ75" s="164"/>
      <c r="EK75" s="164"/>
      <c r="EL75" s="164"/>
      <c r="EM75" s="164"/>
      <c r="EN75" s="164"/>
      <c r="EO75" s="164"/>
      <c r="EP75" s="164"/>
      <c r="EQ75" s="164"/>
      <c r="ER75" s="164"/>
      <c r="ES75" s="164"/>
      <c r="ET75" s="164"/>
      <c r="EU75" s="164"/>
      <c r="EV75" s="164"/>
      <c r="EW75" s="164"/>
      <c r="EX75" s="164"/>
      <c r="EY75" s="164"/>
      <c r="EZ75" s="164"/>
      <c r="FA75" s="164"/>
      <c r="FB75" s="164"/>
      <c r="FC75" s="164"/>
      <c r="FD75" s="164"/>
      <c r="FE75" s="164"/>
      <c r="FF75" s="164"/>
      <c r="FG75" s="164"/>
      <c r="FH75" s="164"/>
      <c r="FI75" s="164"/>
      <c r="FJ75" s="164"/>
      <c r="FK75" s="164"/>
      <c r="FL75" s="164"/>
      <c r="FM75" s="164"/>
      <c r="FN75" s="164"/>
      <c r="FO75" s="164"/>
      <c r="FP75" s="164"/>
      <c r="FQ75" s="164"/>
      <c r="FR75" s="164"/>
      <c r="FS75" s="164"/>
      <c r="FT75" s="164"/>
      <c r="FU75" s="164"/>
      <c r="FV75" s="164"/>
      <c r="FW75" s="164"/>
      <c r="FX75" s="164"/>
      <c r="FY75" s="164"/>
      <c r="FZ75" s="164"/>
      <c r="GA75" s="164"/>
      <c r="GB75" s="164"/>
      <c r="GC75" s="164"/>
      <c r="GD75" s="164"/>
      <c r="GE75" s="164"/>
      <c r="GF75" s="164"/>
      <c r="GG75" s="164"/>
      <c r="GH75" s="164"/>
      <c r="GI75" s="164"/>
      <c r="GJ75" s="164"/>
      <c r="GK75" s="164"/>
      <c r="GL75" s="164"/>
      <c r="GM75" s="164"/>
      <c r="GN75" s="164"/>
      <c r="GO75" s="164"/>
      <c r="GP75" s="164"/>
      <c r="GQ75" s="164"/>
      <c r="GR75" s="164"/>
      <c r="GS75" s="164"/>
      <c r="GT75" s="164"/>
      <c r="GU75" s="164"/>
      <c r="GV75" s="164"/>
      <c r="GW75" s="164"/>
      <c r="GX75" s="164"/>
      <c r="GY75" s="164"/>
      <c r="GZ75" s="164"/>
      <c r="HA75" s="164"/>
      <c r="HB75" s="164"/>
      <c r="HC75" s="164"/>
      <c r="HD75" s="164"/>
      <c r="HE75" s="164"/>
      <c r="HF75" s="164"/>
      <c r="HG75" s="164"/>
      <c r="HH75" s="164"/>
      <c r="HI75" s="164"/>
      <c r="HJ75" s="164"/>
      <c r="HK75" s="164"/>
      <c r="HL75" s="164"/>
      <c r="HM75" s="164"/>
      <c r="HN75" s="164"/>
      <c r="HO75" s="164"/>
      <c r="HP75" s="164"/>
      <c r="HQ75" s="164"/>
      <c r="HR75" s="164"/>
      <c r="HS75" s="164"/>
      <c r="HT75" s="164"/>
      <c r="HU75" s="164"/>
      <c r="HV75" s="164"/>
      <c r="HW75" s="164"/>
      <c r="HX75" s="164"/>
      <c r="HY75" s="164"/>
      <c r="HZ75" s="164"/>
      <c r="IA75" s="164"/>
      <c r="IB75" s="164"/>
      <c r="IC75" s="164"/>
      <c r="ID75" s="164"/>
    </row>
    <row r="76" spans="1:238">
      <c r="A76" s="196"/>
      <c r="B76" s="164"/>
      <c r="C76" s="164"/>
      <c r="D76" s="196"/>
      <c r="E76" s="198"/>
      <c r="F76" s="199"/>
      <c r="G76" s="201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  <c r="HU76" s="164"/>
      <c r="HV76" s="164"/>
      <c r="HW76" s="164"/>
      <c r="HX76" s="164"/>
      <c r="HY76" s="164"/>
      <c r="HZ76" s="164"/>
      <c r="IA76" s="164"/>
      <c r="IB76" s="164"/>
      <c r="IC76" s="164"/>
      <c r="ID76" s="164"/>
    </row>
    <row r="77" spans="1:238">
      <c r="A77" s="196"/>
      <c r="B77" s="164"/>
      <c r="C77" s="164"/>
      <c r="D77" s="196"/>
      <c r="E77" s="198"/>
      <c r="F77" s="199"/>
      <c r="G77" s="201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</row>
    <row r="78" spans="1:238">
      <c r="A78" s="196"/>
      <c r="B78" s="164"/>
      <c r="C78" s="164"/>
      <c r="D78" s="196"/>
      <c r="E78" s="198"/>
      <c r="F78" s="199"/>
      <c r="G78" s="201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164"/>
      <c r="CB78" s="164"/>
      <c r="CC78" s="164"/>
      <c r="CD78" s="164"/>
      <c r="CE78" s="164"/>
      <c r="CF78" s="164"/>
      <c r="CG78" s="164"/>
      <c r="CH78" s="164"/>
      <c r="CI78" s="164"/>
      <c r="CJ78" s="164"/>
      <c r="CK78" s="164"/>
      <c r="CL78" s="164"/>
      <c r="CM78" s="164"/>
      <c r="CN78" s="164"/>
      <c r="CO78" s="164"/>
      <c r="CP78" s="164"/>
      <c r="CQ78" s="164"/>
      <c r="CR78" s="164"/>
      <c r="CS78" s="164"/>
      <c r="CT78" s="164"/>
      <c r="CU78" s="164"/>
      <c r="CV78" s="164"/>
      <c r="CW78" s="164"/>
      <c r="CX78" s="164"/>
      <c r="CY78" s="164"/>
      <c r="CZ78" s="164"/>
      <c r="DA78" s="164"/>
      <c r="DB78" s="164"/>
      <c r="DC78" s="164"/>
      <c r="DD78" s="164"/>
      <c r="DE78" s="164"/>
      <c r="DF78" s="164"/>
      <c r="DG78" s="164"/>
      <c r="DH78" s="164"/>
      <c r="DI78" s="164"/>
      <c r="DJ78" s="164"/>
      <c r="DK78" s="164"/>
      <c r="DL78" s="164"/>
      <c r="DM78" s="164"/>
      <c r="DN78" s="164"/>
      <c r="DO78" s="164"/>
      <c r="DP78" s="164"/>
      <c r="DQ78" s="164"/>
      <c r="DR78" s="164"/>
      <c r="DS78" s="164"/>
      <c r="DT78" s="164"/>
      <c r="DU78" s="164"/>
      <c r="DV78" s="164"/>
      <c r="DW78" s="164"/>
      <c r="DX78" s="164"/>
      <c r="DY78" s="164"/>
      <c r="DZ78" s="164"/>
      <c r="EA78" s="164"/>
      <c r="EB78" s="164"/>
      <c r="EC78" s="164"/>
      <c r="ED78" s="164"/>
      <c r="EE78" s="164"/>
      <c r="EF78" s="164"/>
      <c r="EG78" s="164"/>
      <c r="EH78" s="164"/>
      <c r="EI78" s="164"/>
      <c r="EJ78" s="164"/>
      <c r="EK78" s="164"/>
      <c r="EL78" s="164"/>
      <c r="EM78" s="164"/>
      <c r="EN78" s="164"/>
      <c r="EO78" s="164"/>
      <c r="EP78" s="164"/>
      <c r="EQ78" s="164"/>
      <c r="ER78" s="164"/>
      <c r="ES78" s="164"/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164"/>
      <c r="FR78" s="164"/>
      <c r="FS78" s="164"/>
      <c r="FT78" s="164"/>
      <c r="FU78" s="164"/>
      <c r="FV78" s="164"/>
      <c r="FW78" s="164"/>
      <c r="FX78" s="164"/>
      <c r="FY78" s="164"/>
      <c r="FZ78" s="164"/>
      <c r="GA78" s="164"/>
      <c r="GB78" s="164"/>
      <c r="GC78" s="164"/>
      <c r="GD78" s="164"/>
      <c r="GE78" s="164"/>
      <c r="GF78" s="164"/>
      <c r="GG78" s="164"/>
      <c r="GH78" s="164"/>
      <c r="GI78" s="164"/>
      <c r="GJ78" s="164"/>
      <c r="GK78" s="164"/>
      <c r="GL78" s="164"/>
      <c r="GM78" s="164"/>
      <c r="GN78" s="164"/>
      <c r="GO78" s="164"/>
      <c r="GP78" s="164"/>
      <c r="GQ78" s="164"/>
      <c r="GR78" s="164"/>
      <c r="GS78" s="164"/>
      <c r="GT78" s="164"/>
      <c r="GU78" s="164"/>
      <c r="GV78" s="164"/>
      <c r="GW78" s="164"/>
      <c r="GX78" s="164"/>
      <c r="GY78" s="164"/>
      <c r="GZ78" s="164"/>
      <c r="HA78" s="164"/>
      <c r="HB78" s="164"/>
      <c r="HC78" s="164"/>
      <c r="HD78" s="164"/>
      <c r="HE78" s="164"/>
      <c r="HF78" s="164"/>
      <c r="HG78" s="164"/>
      <c r="HH78" s="164"/>
      <c r="HI78" s="164"/>
      <c r="HJ78" s="164"/>
      <c r="HK78" s="164"/>
      <c r="HL78" s="164"/>
      <c r="HM78" s="164"/>
      <c r="HN78" s="164"/>
      <c r="HO78" s="164"/>
      <c r="HP78" s="164"/>
      <c r="HQ78" s="164"/>
      <c r="HR78" s="164"/>
      <c r="HS78" s="164"/>
      <c r="HT78" s="164"/>
      <c r="HU78" s="164"/>
      <c r="HV78" s="164"/>
      <c r="HW78" s="164"/>
      <c r="HX78" s="164"/>
      <c r="HY78" s="164"/>
      <c r="HZ78" s="164"/>
      <c r="IA78" s="164"/>
      <c r="IB78" s="164"/>
      <c r="IC78" s="164"/>
      <c r="ID78" s="164"/>
    </row>
    <row r="79" spans="1:238">
      <c r="A79" s="196"/>
      <c r="B79" s="164"/>
      <c r="C79" s="164"/>
      <c r="D79" s="196"/>
      <c r="E79" s="198"/>
      <c r="F79" s="199"/>
      <c r="G79" s="201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/>
      <c r="CA79" s="164"/>
      <c r="CB79" s="164"/>
      <c r="CC79" s="164"/>
      <c r="CD79" s="164"/>
      <c r="CE79" s="164"/>
      <c r="CF79" s="164"/>
      <c r="CG79" s="164"/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164"/>
      <c r="CS79" s="164"/>
      <c r="CT79" s="164"/>
      <c r="CU79" s="164"/>
      <c r="CV79" s="164"/>
      <c r="CW79" s="164"/>
      <c r="CX79" s="164"/>
      <c r="CY79" s="164"/>
      <c r="CZ79" s="164"/>
      <c r="DA79" s="164"/>
      <c r="DB79" s="164"/>
      <c r="DC79" s="164"/>
      <c r="DD79" s="164"/>
      <c r="DE79" s="164"/>
      <c r="DF79" s="164"/>
      <c r="DG79" s="164"/>
      <c r="DH79" s="164"/>
      <c r="DI79" s="164"/>
      <c r="DJ79" s="164"/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64"/>
      <c r="DY79" s="164"/>
      <c r="DZ79" s="164"/>
      <c r="EA79" s="164"/>
      <c r="EB79" s="164"/>
      <c r="EC79" s="164"/>
      <c r="ED79" s="164"/>
      <c r="EE79" s="164"/>
      <c r="EF79" s="164"/>
      <c r="EG79" s="164"/>
      <c r="EH79" s="164"/>
      <c r="EI79" s="164"/>
      <c r="EJ79" s="164"/>
      <c r="EK79" s="164"/>
      <c r="EL79" s="164"/>
      <c r="EM79" s="164"/>
      <c r="EN79" s="164"/>
      <c r="EO79" s="164"/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/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/>
      <c r="GB79" s="164"/>
      <c r="GC79" s="164"/>
      <c r="GD79" s="164"/>
      <c r="GE79" s="164"/>
      <c r="GF79" s="164"/>
      <c r="GG79" s="164"/>
      <c r="GH79" s="164"/>
      <c r="GI79" s="164"/>
      <c r="GJ79" s="164"/>
      <c r="GK79" s="164"/>
      <c r="GL79" s="164"/>
      <c r="GM79" s="164"/>
      <c r="GN79" s="164"/>
      <c r="GO79" s="164"/>
      <c r="GP79" s="164"/>
      <c r="GQ79" s="164"/>
      <c r="GR79" s="164"/>
      <c r="GS79" s="164"/>
      <c r="GT79" s="164"/>
      <c r="GU79" s="164"/>
      <c r="GV79" s="164"/>
      <c r="GW79" s="164"/>
      <c r="GX79" s="164"/>
      <c r="GY79" s="164"/>
      <c r="GZ79" s="164"/>
      <c r="HA79" s="164"/>
      <c r="HB79" s="164"/>
      <c r="HC79" s="164"/>
      <c r="HD79" s="164"/>
      <c r="HE79" s="164"/>
      <c r="HF79" s="164"/>
      <c r="HG79" s="164"/>
      <c r="HH79" s="164"/>
      <c r="HI79" s="164"/>
      <c r="HJ79" s="164"/>
      <c r="HK79" s="164"/>
      <c r="HL79" s="164"/>
      <c r="HM79" s="164"/>
      <c r="HN79" s="164"/>
      <c r="HO79" s="164"/>
      <c r="HP79" s="164"/>
      <c r="HQ79" s="164"/>
      <c r="HR79" s="164"/>
      <c r="HS79" s="164"/>
      <c r="HT79" s="164"/>
      <c r="HU79" s="164"/>
      <c r="HV79" s="164"/>
      <c r="HW79" s="164"/>
      <c r="HX79" s="164"/>
      <c r="HY79" s="164"/>
      <c r="HZ79" s="164"/>
      <c r="IA79" s="164"/>
      <c r="IB79" s="164"/>
      <c r="IC79" s="164"/>
      <c r="ID79" s="164"/>
    </row>
    <row r="80" spans="1:238">
      <c r="A80" s="196"/>
      <c r="B80" s="164"/>
      <c r="C80" s="164"/>
      <c r="D80" s="196"/>
      <c r="E80" s="198"/>
      <c r="F80" s="199"/>
      <c r="G80" s="201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/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164"/>
      <c r="CS80" s="164"/>
      <c r="CT80" s="164"/>
      <c r="CU80" s="164"/>
      <c r="CV80" s="164"/>
      <c r="CW80" s="164"/>
      <c r="CX80" s="164"/>
      <c r="CY80" s="164"/>
      <c r="CZ80" s="164"/>
      <c r="DA80" s="164"/>
      <c r="DB80" s="164"/>
      <c r="DC80" s="164"/>
      <c r="DD80" s="164"/>
      <c r="DE80" s="164"/>
      <c r="DF80" s="164"/>
      <c r="DG80" s="164"/>
      <c r="DH80" s="164"/>
      <c r="DI80" s="164"/>
      <c r="DJ80" s="164"/>
      <c r="DK80" s="164"/>
      <c r="DL80" s="164"/>
      <c r="DM80" s="164"/>
      <c r="DN80" s="164"/>
      <c r="DO80" s="164"/>
      <c r="DP80" s="164"/>
      <c r="DQ80" s="164"/>
      <c r="DR80" s="164"/>
      <c r="DS80" s="164"/>
      <c r="DT80" s="164"/>
      <c r="DU80" s="164"/>
      <c r="DV80" s="164"/>
      <c r="DW80" s="164"/>
      <c r="DX80" s="164"/>
      <c r="DY80" s="164"/>
      <c r="DZ80" s="164"/>
      <c r="EA80" s="164"/>
      <c r="EB80" s="164"/>
      <c r="EC80" s="164"/>
      <c r="ED80" s="164"/>
      <c r="EE80" s="164"/>
      <c r="EF80" s="164"/>
      <c r="EG80" s="164"/>
      <c r="EH80" s="164"/>
      <c r="EI80" s="164"/>
      <c r="EJ80" s="164"/>
      <c r="EK80" s="164"/>
      <c r="EL80" s="164"/>
      <c r="EM80" s="164"/>
      <c r="EN80" s="164"/>
      <c r="EO80" s="164"/>
      <c r="EP80" s="164"/>
      <c r="EQ80" s="164"/>
      <c r="ER80" s="164"/>
      <c r="ES80" s="164"/>
      <c r="ET80" s="164"/>
      <c r="EU80" s="164"/>
      <c r="EV80" s="164"/>
      <c r="EW80" s="164"/>
      <c r="EX80" s="164"/>
      <c r="EY80" s="164"/>
      <c r="EZ80" s="164"/>
      <c r="FA80" s="164"/>
      <c r="FB80" s="164"/>
      <c r="FC80" s="164"/>
      <c r="FD80" s="164"/>
      <c r="FE80" s="164"/>
      <c r="FF80" s="164"/>
      <c r="FG80" s="164"/>
      <c r="FH80" s="164"/>
      <c r="FI80" s="164"/>
      <c r="FJ80" s="164"/>
      <c r="FK80" s="164"/>
      <c r="FL80" s="164"/>
      <c r="FM80" s="164"/>
      <c r="FN80" s="164"/>
      <c r="FO80" s="164"/>
      <c r="FP80" s="164"/>
      <c r="FQ80" s="164"/>
      <c r="FR80" s="164"/>
      <c r="FS80" s="164"/>
      <c r="FT80" s="164"/>
      <c r="FU80" s="164"/>
      <c r="FV80" s="164"/>
      <c r="FW80" s="164"/>
      <c r="FX80" s="164"/>
      <c r="FY80" s="164"/>
      <c r="FZ80" s="164"/>
      <c r="GA80" s="164"/>
      <c r="GB80" s="164"/>
      <c r="GC80" s="164"/>
      <c r="GD80" s="164"/>
      <c r="GE80" s="164"/>
      <c r="GF80" s="164"/>
      <c r="GG80" s="164"/>
      <c r="GH80" s="164"/>
      <c r="GI80" s="164"/>
      <c r="GJ80" s="164"/>
      <c r="GK80" s="164"/>
      <c r="GL80" s="164"/>
      <c r="GM80" s="164"/>
      <c r="GN80" s="164"/>
      <c r="GO80" s="164"/>
      <c r="GP80" s="164"/>
      <c r="GQ80" s="164"/>
      <c r="GR80" s="164"/>
      <c r="GS80" s="164"/>
      <c r="GT80" s="164"/>
      <c r="GU80" s="164"/>
      <c r="GV80" s="164"/>
      <c r="GW80" s="164"/>
      <c r="GX80" s="164"/>
      <c r="GY80" s="164"/>
      <c r="GZ80" s="164"/>
      <c r="HA80" s="164"/>
      <c r="HB80" s="164"/>
      <c r="HC80" s="164"/>
      <c r="HD80" s="164"/>
      <c r="HE80" s="164"/>
      <c r="HF80" s="164"/>
      <c r="HG80" s="164"/>
      <c r="HH80" s="164"/>
      <c r="HI80" s="164"/>
      <c r="HJ80" s="164"/>
      <c r="HK80" s="164"/>
      <c r="HL80" s="164"/>
      <c r="HM80" s="164"/>
      <c r="HN80" s="164"/>
      <c r="HO80" s="164"/>
      <c r="HP80" s="164"/>
      <c r="HQ80" s="164"/>
      <c r="HR80" s="164"/>
      <c r="HS80" s="164"/>
      <c r="HT80" s="164"/>
      <c r="HU80" s="164"/>
      <c r="HV80" s="164"/>
      <c r="HW80" s="164"/>
      <c r="HX80" s="164"/>
      <c r="HY80" s="164"/>
      <c r="HZ80" s="164"/>
      <c r="IA80" s="164"/>
      <c r="IB80" s="164"/>
      <c r="IC80" s="164"/>
      <c r="ID80" s="164"/>
    </row>
    <row r="81" spans="1:238">
      <c r="A81" s="196"/>
      <c r="B81" s="164"/>
      <c r="C81" s="164"/>
      <c r="D81" s="196"/>
      <c r="E81" s="198"/>
      <c r="F81" s="199"/>
      <c r="G81" s="201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  <c r="HU81" s="164"/>
      <c r="HV81" s="164"/>
      <c r="HW81" s="164"/>
      <c r="HX81" s="164"/>
      <c r="HY81" s="164"/>
      <c r="HZ81" s="164"/>
      <c r="IA81" s="164"/>
      <c r="IB81" s="164"/>
      <c r="IC81" s="164"/>
      <c r="ID81" s="164"/>
    </row>
    <row r="82" spans="1:238">
      <c r="A82" s="196"/>
      <c r="B82" s="164"/>
      <c r="C82" s="164"/>
      <c r="D82" s="196"/>
      <c r="E82" s="198"/>
      <c r="F82" s="199"/>
      <c r="G82" s="201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4"/>
      <c r="BR82" s="164"/>
      <c r="BS82" s="164"/>
      <c r="BT82" s="164"/>
      <c r="BU82" s="164"/>
      <c r="BV82" s="164"/>
      <c r="BW82" s="164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64"/>
      <c r="CN82" s="164"/>
      <c r="CO82" s="164"/>
      <c r="CP82" s="164"/>
      <c r="CQ82" s="164"/>
      <c r="CR82" s="164"/>
      <c r="CS82" s="164"/>
      <c r="CT82" s="164"/>
      <c r="CU82" s="164"/>
      <c r="CV82" s="164"/>
      <c r="CW82" s="164"/>
      <c r="CX82" s="164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4"/>
      <c r="DQ82" s="164"/>
      <c r="DR82" s="164"/>
      <c r="DS82" s="164"/>
      <c r="DT82" s="164"/>
      <c r="DU82" s="164"/>
      <c r="DV82" s="164"/>
      <c r="DW82" s="164"/>
      <c r="DX82" s="164"/>
      <c r="DY82" s="164"/>
      <c r="DZ82" s="164"/>
      <c r="EA82" s="164"/>
      <c r="EB82" s="164"/>
      <c r="EC82" s="164"/>
      <c r="ED82" s="164"/>
      <c r="EE82" s="164"/>
      <c r="EF82" s="164"/>
      <c r="EG82" s="164"/>
      <c r="EH82" s="164"/>
      <c r="EI82" s="164"/>
      <c r="EJ82" s="164"/>
      <c r="EK82" s="164"/>
      <c r="EL82" s="164"/>
      <c r="EM82" s="164"/>
      <c r="EN82" s="164"/>
      <c r="EO82" s="164"/>
      <c r="EP82" s="164"/>
      <c r="EQ82" s="164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C82" s="164"/>
      <c r="FD82" s="164"/>
      <c r="FE82" s="164"/>
      <c r="FF82" s="164"/>
      <c r="FG82" s="164"/>
      <c r="FH82" s="164"/>
      <c r="FI82" s="164"/>
      <c r="FJ82" s="164"/>
      <c r="FK82" s="164"/>
      <c r="FL82" s="164"/>
      <c r="FM82" s="164"/>
      <c r="FN82" s="164"/>
      <c r="FO82" s="164"/>
      <c r="FP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164"/>
      <c r="GJ82" s="164"/>
      <c r="GK82" s="164"/>
      <c r="GL82" s="164"/>
      <c r="GM82" s="164"/>
      <c r="GN82" s="164"/>
      <c r="GO82" s="164"/>
      <c r="GP82" s="164"/>
      <c r="GQ82" s="164"/>
      <c r="GR82" s="164"/>
      <c r="GS82" s="164"/>
      <c r="GT82" s="164"/>
      <c r="GU82" s="164"/>
      <c r="GV82" s="164"/>
      <c r="GW82" s="164"/>
      <c r="GX82" s="164"/>
      <c r="GY82" s="164"/>
      <c r="GZ82" s="164"/>
      <c r="HA82" s="164"/>
      <c r="HB82" s="164"/>
      <c r="HC82" s="164"/>
      <c r="HD82" s="164"/>
      <c r="HE82" s="164"/>
      <c r="HF82" s="164"/>
      <c r="HG82" s="164"/>
      <c r="HH82" s="164"/>
      <c r="HI82" s="164"/>
      <c r="HJ82" s="164"/>
      <c r="HK82" s="164"/>
      <c r="HL82" s="164"/>
      <c r="HM82" s="164"/>
      <c r="HN82" s="164"/>
      <c r="HO82" s="164"/>
      <c r="HP82" s="164"/>
      <c r="HQ82" s="164"/>
      <c r="HR82" s="164"/>
      <c r="HS82" s="164"/>
      <c r="HT82" s="164"/>
      <c r="HU82" s="164"/>
      <c r="HV82" s="164"/>
      <c r="HW82" s="164"/>
      <c r="HX82" s="164"/>
      <c r="HY82" s="164"/>
      <c r="HZ82" s="164"/>
      <c r="IA82" s="164"/>
      <c r="IB82" s="164"/>
      <c r="IC82" s="164"/>
      <c r="ID82" s="164"/>
    </row>
    <row r="83" spans="1:238">
      <c r="A83" s="196"/>
      <c r="B83" s="164"/>
      <c r="C83" s="164"/>
      <c r="D83" s="196"/>
      <c r="E83" s="198"/>
      <c r="F83" s="199"/>
      <c r="G83" s="201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  <c r="HU83" s="164"/>
      <c r="HV83" s="164"/>
      <c r="HW83" s="164"/>
      <c r="HX83" s="164"/>
      <c r="HY83" s="164"/>
      <c r="HZ83" s="164"/>
      <c r="IA83" s="164"/>
      <c r="IB83" s="164"/>
      <c r="IC83" s="164"/>
      <c r="ID83" s="164"/>
    </row>
    <row r="84" spans="1:238">
      <c r="A84" s="196"/>
      <c r="B84" s="164"/>
      <c r="C84" s="164"/>
      <c r="D84" s="196"/>
      <c r="E84" s="198"/>
      <c r="F84" s="199"/>
      <c r="G84" s="201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X84" s="164"/>
      <c r="BY84" s="164"/>
      <c r="BZ84" s="164"/>
      <c r="CA84" s="164"/>
      <c r="CB84" s="164"/>
      <c r="CC84" s="164"/>
      <c r="CD84" s="164"/>
      <c r="CE84" s="164"/>
      <c r="CF84" s="164"/>
      <c r="CG84" s="164"/>
      <c r="CH84" s="164"/>
      <c r="CI84" s="164"/>
      <c r="CJ84" s="164"/>
      <c r="CK84" s="164"/>
      <c r="CL84" s="164"/>
      <c r="CM84" s="164"/>
      <c r="CN84" s="164"/>
      <c r="CO84" s="164"/>
      <c r="CP84" s="164"/>
      <c r="CQ84" s="164"/>
      <c r="CR84" s="164"/>
      <c r="CS84" s="164"/>
      <c r="CT84" s="164"/>
      <c r="CU84" s="164"/>
      <c r="CV84" s="164"/>
      <c r="CW84" s="164"/>
      <c r="CX84" s="164"/>
      <c r="CY84" s="164"/>
      <c r="CZ84" s="164"/>
      <c r="DA84" s="164"/>
      <c r="DB84" s="164"/>
      <c r="DC84" s="164"/>
      <c r="DD84" s="164"/>
      <c r="DE84" s="164"/>
      <c r="DF84" s="164"/>
      <c r="DG84" s="164"/>
      <c r="DH84" s="164"/>
      <c r="DI84" s="164"/>
      <c r="DJ84" s="164"/>
      <c r="DK84" s="164"/>
      <c r="DL84" s="164"/>
      <c r="DM84" s="164"/>
      <c r="DN84" s="164"/>
      <c r="DO84" s="164"/>
      <c r="DP84" s="164"/>
      <c r="DQ84" s="164"/>
      <c r="DR84" s="164"/>
      <c r="DS84" s="164"/>
      <c r="DT84" s="164"/>
      <c r="DU84" s="164"/>
      <c r="DV84" s="164"/>
      <c r="DW84" s="164"/>
      <c r="DX84" s="164"/>
      <c r="DY84" s="164"/>
      <c r="DZ84" s="164"/>
      <c r="EA84" s="164"/>
      <c r="EB84" s="164"/>
      <c r="EC84" s="164"/>
      <c r="ED84" s="164"/>
      <c r="EE84" s="164"/>
      <c r="EF84" s="164"/>
      <c r="EG84" s="164"/>
      <c r="EH84" s="164"/>
      <c r="EI84" s="164"/>
      <c r="EJ84" s="164"/>
      <c r="EK84" s="164"/>
      <c r="EL84" s="164"/>
      <c r="EM84" s="164"/>
      <c r="EN84" s="164"/>
      <c r="EO84" s="164"/>
      <c r="EP84" s="164"/>
      <c r="EQ84" s="164"/>
      <c r="ER84" s="164"/>
      <c r="ES84" s="164"/>
      <c r="ET84" s="164"/>
      <c r="EU84" s="164"/>
      <c r="EV84" s="164"/>
      <c r="EW84" s="164"/>
      <c r="EX84" s="164"/>
      <c r="EY84" s="164"/>
      <c r="EZ84" s="164"/>
      <c r="FA84" s="164"/>
      <c r="FB84" s="164"/>
      <c r="FC84" s="164"/>
      <c r="FD84" s="164"/>
      <c r="FE84" s="164"/>
      <c r="FF84" s="164"/>
      <c r="FG84" s="164"/>
      <c r="FH84" s="164"/>
      <c r="FI84" s="164"/>
      <c r="FJ84" s="164"/>
      <c r="FK84" s="164"/>
      <c r="FL84" s="164"/>
      <c r="FM84" s="164"/>
      <c r="FN84" s="164"/>
      <c r="FO84" s="164"/>
      <c r="FP84" s="164"/>
      <c r="FQ84" s="164"/>
      <c r="FR84" s="164"/>
      <c r="FS84" s="164"/>
      <c r="FT84" s="164"/>
      <c r="FU84" s="164"/>
      <c r="FV84" s="164"/>
      <c r="FW84" s="164"/>
      <c r="FX84" s="164"/>
      <c r="FY84" s="164"/>
      <c r="FZ84" s="164"/>
      <c r="GA84" s="164"/>
      <c r="GB84" s="164"/>
      <c r="GC84" s="164"/>
      <c r="GD84" s="164"/>
      <c r="GE84" s="164"/>
      <c r="GF84" s="164"/>
      <c r="GG84" s="164"/>
      <c r="GH84" s="164"/>
      <c r="GI84" s="164"/>
      <c r="GJ84" s="164"/>
      <c r="GK84" s="164"/>
      <c r="GL84" s="164"/>
      <c r="GM84" s="164"/>
      <c r="GN84" s="164"/>
      <c r="GO84" s="164"/>
      <c r="GP84" s="164"/>
      <c r="GQ84" s="164"/>
      <c r="GR84" s="164"/>
      <c r="GS84" s="164"/>
      <c r="GT84" s="164"/>
      <c r="GU84" s="164"/>
      <c r="GV84" s="164"/>
      <c r="GW84" s="164"/>
      <c r="GX84" s="164"/>
      <c r="GY84" s="164"/>
      <c r="GZ84" s="164"/>
      <c r="HA84" s="164"/>
      <c r="HB84" s="164"/>
      <c r="HC84" s="164"/>
      <c r="HD84" s="164"/>
      <c r="HE84" s="164"/>
      <c r="HF84" s="164"/>
      <c r="HG84" s="164"/>
      <c r="HH84" s="164"/>
      <c r="HI84" s="164"/>
      <c r="HJ84" s="164"/>
      <c r="HK84" s="164"/>
      <c r="HL84" s="164"/>
      <c r="HM84" s="164"/>
      <c r="HN84" s="164"/>
      <c r="HO84" s="164"/>
      <c r="HP84" s="164"/>
      <c r="HQ84" s="164"/>
      <c r="HR84" s="164"/>
      <c r="HS84" s="164"/>
      <c r="HT84" s="164"/>
      <c r="HU84" s="164"/>
      <c r="HV84" s="164"/>
      <c r="HW84" s="164"/>
      <c r="HX84" s="164"/>
      <c r="HY84" s="164"/>
      <c r="HZ84" s="164"/>
      <c r="IA84" s="164"/>
      <c r="IB84" s="164"/>
      <c r="IC84" s="164"/>
      <c r="ID84" s="164"/>
    </row>
    <row r="85" spans="1:238">
      <c r="A85" s="196"/>
      <c r="B85" s="164"/>
      <c r="C85" s="164"/>
      <c r="D85" s="196"/>
      <c r="E85" s="198"/>
      <c r="F85" s="199"/>
      <c r="G85" s="201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  <c r="CH85" s="164"/>
      <c r="CI85" s="164"/>
      <c r="CJ85" s="164"/>
      <c r="CK85" s="164"/>
      <c r="CL85" s="164"/>
      <c r="CM85" s="164"/>
      <c r="CN85" s="164"/>
      <c r="CO85" s="164"/>
      <c r="CP85" s="164"/>
      <c r="CQ85" s="164"/>
      <c r="CR85" s="164"/>
      <c r="CS85" s="164"/>
      <c r="CT85" s="164"/>
      <c r="CU85" s="164"/>
      <c r="CV85" s="164"/>
      <c r="CW85" s="164"/>
      <c r="CX85" s="164"/>
      <c r="CY85" s="164"/>
      <c r="CZ85" s="164"/>
      <c r="DA85" s="164"/>
      <c r="DB85" s="164"/>
      <c r="DC85" s="164"/>
      <c r="DD85" s="164"/>
      <c r="DE85" s="164"/>
      <c r="DF85" s="164"/>
      <c r="DG85" s="164"/>
      <c r="DH85" s="164"/>
      <c r="DI85" s="164"/>
      <c r="DJ85" s="164"/>
      <c r="DK85" s="164"/>
      <c r="DL85" s="164"/>
      <c r="DM85" s="164"/>
      <c r="DN85" s="164"/>
      <c r="DO85" s="164"/>
      <c r="DP85" s="164"/>
      <c r="DQ85" s="164"/>
      <c r="DR85" s="164"/>
      <c r="DS85" s="164"/>
      <c r="DT85" s="164"/>
      <c r="DU85" s="164"/>
      <c r="DV85" s="164"/>
      <c r="DW85" s="164"/>
      <c r="DX85" s="164"/>
      <c r="DY85" s="164"/>
      <c r="DZ85" s="164"/>
      <c r="EA85" s="164"/>
      <c r="EB85" s="164"/>
      <c r="EC85" s="164"/>
      <c r="ED85" s="164"/>
      <c r="EE85" s="164"/>
      <c r="EF85" s="164"/>
      <c r="EG85" s="164"/>
      <c r="EH85" s="164"/>
      <c r="EI85" s="164"/>
      <c r="EJ85" s="164"/>
      <c r="EK85" s="164"/>
      <c r="EL85" s="164"/>
      <c r="EM85" s="164"/>
      <c r="EN85" s="164"/>
      <c r="EO85" s="164"/>
      <c r="EP85" s="164"/>
      <c r="EQ85" s="164"/>
      <c r="ER85" s="164"/>
      <c r="ES85" s="164"/>
      <c r="ET85" s="164"/>
      <c r="EU85" s="164"/>
      <c r="EV85" s="164"/>
      <c r="EW85" s="164"/>
      <c r="EX85" s="164"/>
      <c r="EY85" s="164"/>
      <c r="EZ85" s="164"/>
      <c r="FA85" s="164"/>
      <c r="FB85" s="164"/>
      <c r="FC85" s="164"/>
      <c r="FD85" s="164"/>
      <c r="FE85" s="164"/>
      <c r="FF85" s="164"/>
      <c r="FG85" s="164"/>
      <c r="FH85" s="164"/>
      <c r="FI85" s="164"/>
      <c r="FJ85" s="164"/>
      <c r="FK85" s="164"/>
      <c r="FL85" s="164"/>
      <c r="FM85" s="164"/>
      <c r="FN85" s="164"/>
      <c r="FO85" s="164"/>
      <c r="FP85" s="164"/>
      <c r="FQ85" s="164"/>
      <c r="FR85" s="164"/>
      <c r="FS85" s="164"/>
      <c r="FT85" s="164"/>
      <c r="FU85" s="164"/>
      <c r="FV85" s="164"/>
      <c r="FW85" s="164"/>
      <c r="FX85" s="164"/>
      <c r="FY85" s="164"/>
      <c r="FZ85" s="164"/>
      <c r="GA85" s="164"/>
      <c r="GB85" s="164"/>
      <c r="GC85" s="164"/>
      <c r="GD85" s="164"/>
      <c r="GE85" s="164"/>
      <c r="GF85" s="164"/>
      <c r="GG85" s="164"/>
      <c r="GH85" s="164"/>
      <c r="GI85" s="164"/>
      <c r="GJ85" s="164"/>
      <c r="GK85" s="164"/>
      <c r="GL85" s="164"/>
      <c r="GM85" s="164"/>
      <c r="GN85" s="164"/>
      <c r="GO85" s="164"/>
      <c r="GP85" s="164"/>
      <c r="GQ85" s="164"/>
      <c r="GR85" s="164"/>
      <c r="GS85" s="164"/>
      <c r="GT85" s="164"/>
      <c r="GU85" s="164"/>
      <c r="GV85" s="164"/>
      <c r="GW85" s="164"/>
      <c r="GX85" s="164"/>
      <c r="GY85" s="164"/>
      <c r="GZ85" s="164"/>
      <c r="HA85" s="164"/>
      <c r="HB85" s="164"/>
      <c r="HC85" s="164"/>
      <c r="HD85" s="164"/>
      <c r="HE85" s="164"/>
      <c r="HF85" s="164"/>
      <c r="HG85" s="164"/>
      <c r="HH85" s="164"/>
      <c r="HI85" s="164"/>
      <c r="HJ85" s="164"/>
      <c r="HK85" s="164"/>
      <c r="HL85" s="164"/>
      <c r="HM85" s="164"/>
      <c r="HN85" s="164"/>
      <c r="HO85" s="164"/>
      <c r="HP85" s="164"/>
      <c r="HQ85" s="164"/>
      <c r="HR85" s="164"/>
      <c r="HS85" s="164"/>
      <c r="HT85" s="164"/>
      <c r="HU85" s="164"/>
      <c r="HV85" s="164"/>
      <c r="HW85" s="164"/>
      <c r="HX85" s="164"/>
      <c r="HY85" s="164"/>
      <c r="HZ85" s="164"/>
      <c r="IA85" s="164"/>
      <c r="IB85" s="164"/>
      <c r="IC85" s="164"/>
      <c r="ID85" s="164"/>
    </row>
    <row r="86" spans="1:238">
      <c r="A86" s="196"/>
      <c r="B86" s="164"/>
      <c r="C86" s="164"/>
      <c r="D86" s="196"/>
      <c r="E86" s="198"/>
      <c r="F86" s="199"/>
      <c r="G86" s="201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4"/>
      <c r="BN86" s="164"/>
      <c r="BO86" s="164"/>
      <c r="BP86" s="164"/>
      <c r="BQ86" s="164"/>
      <c r="BR86" s="164"/>
      <c r="BS86" s="164"/>
      <c r="BT86" s="164"/>
      <c r="BU86" s="164"/>
      <c r="BV86" s="164"/>
      <c r="BW86" s="164"/>
      <c r="BX86" s="164"/>
      <c r="BY86" s="164"/>
      <c r="BZ86" s="164"/>
      <c r="CA86" s="164"/>
      <c r="CB86" s="164"/>
      <c r="CC86" s="164"/>
      <c r="CD86" s="164"/>
      <c r="CE86" s="164"/>
      <c r="CF86" s="164"/>
      <c r="CG86" s="164"/>
      <c r="CH86" s="164"/>
      <c r="CI86" s="164"/>
      <c r="CJ86" s="164"/>
      <c r="CK86" s="164"/>
      <c r="CL86" s="164"/>
      <c r="CM86" s="164"/>
      <c r="CN86" s="164"/>
      <c r="CO86" s="164"/>
      <c r="CP86" s="164"/>
      <c r="CQ86" s="164"/>
      <c r="CR86" s="164"/>
      <c r="CS86" s="164"/>
      <c r="CT86" s="164"/>
      <c r="CU86" s="164"/>
      <c r="CV86" s="164"/>
      <c r="CW86" s="164"/>
      <c r="CX86" s="164"/>
      <c r="CY86" s="164"/>
      <c r="CZ86" s="164"/>
      <c r="DA86" s="164"/>
      <c r="DB86" s="164"/>
      <c r="DC86" s="164"/>
      <c r="DD86" s="164"/>
      <c r="DE86" s="164"/>
      <c r="DF86" s="164"/>
      <c r="DG86" s="164"/>
      <c r="DH86" s="164"/>
      <c r="DI86" s="164"/>
      <c r="DJ86" s="164"/>
      <c r="DK86" s="164"/>
      <c r="DL86" s="164"/>
      <c r="DM86" s="164"/>
      <c r="DN86" s="164"/>
      <c r="DO86" s="164"/>
      <c r="DP86" s="164"/>
      <c r="DQ86" s="164"/>
      <c r="DR86" s="164"/>
      <c r="DS86" s="164"/>
      <c r="DT86" s="164"/>
      <c r="DU86" s="164"/>
      <c r="DV86" s="164"/>
      <c r="DW86" s="164"/>
      <c r="DX86" s="164"/>
      <c r="DY86" s="164"/>
      <c r="DZ86" s="164"/>
      <c r="EA86" s="164"/>
      <c r="EB86" s="164"/>
      <c r="EC86" s="164"/>
      <c r="ED86" s="164"/>
      <c r="EE86" s="164"/>
      <c r="EF86" s="164"/>
      <c r="EG86" s="164"/>
      <c r="EH86" s="164"/>
      <c r="EI86" s="164"/>
      <c r="EJ86" s="164"/>
      <c r="EK86" s="164"/>
      <c r="EL86" s="164"/>
      <c r="EM86" s="164"/>
      <c r="EN86" s="164"/>
      <c r="EO86" s="164"/>
      <c r="EP86" s="164"/>
      <c r="EQ86" s="164"/>
      <c r="ER86" s="164"/>
      <c r="ES86" s="164"/>
      <c r="ET86" s="164"/>
      <c r="EU86" s="164"/>
      <c r="EV86" s="164"/>
      <c r="EW86" s="164"/>
      <c r="EX86" s="164"/>
      <c r="EY86" s="164"/>
      <c r="EZ86" s="164"/>
      <c r="FA86" s="164"/>
      <c r="FB86" s="164"/>
      <c r="FC86" s="164"/>
      <c r="FD86" s="164"/>
      <c r="FE86" s="164"/>
      <c r="FF86" s="164"/>
      <c r="FG86" s="164"/>
      <c r="FH86" s="164"/>
      <c r="FI86" s="164"/>
      <c r="FJ86" s="164"/>
      <c r="FK86" s="164"/>
      <c r="FL86" s="164"/>
      <c r="FM86" s="164"/>
      <c r="FN86" s="164"/>
      <c r="FO86" s="164"/>
      <c r="FP86" s="164"/>
      <c r="FQ86" s="164"/>
      <c r="FR86" s="164"/>
      <c r="FS86" s="164"/>
      <c r="FT86" s="164"/>
      <c r="FU86" s="164"/>
      <c r="FV86" s="164"/>
      <c r="FW86" s="164"/>
      <c r="FX86" s="164"/>
      <c r="FY86" s="164"/>
      <c r="FZ86" s="164"/>
      <c r="GA86" s="164"/>
      <c r="GB86" s="164"/>
      <c r="GC86" s="164"/>
      <c r="GD86" s="164"/>
      <c r="GE86" s="164"/>
      <c r="GF86" s="164"/>
      <c r="GG86" s="164"/>
      <c r="GH86" s="164"/>
      <c r="GI86" s="164"/>
      <c r="GJ86" s="164"/>
      <c r="GK86" s="164"/>
      <c r="GL86" s="164"/>
      <c r="GM86" s="164"/>
      <c r="GN86" s="164"/>
      <c r="GO86" s="164"/>
      <c r="GP86" s="164"/>
      <c r="GQ86" s="164"/>
      <c r="GR86" s="164"/>
      <c r="GS86" s="164"/>
      <c r="GT86" s="164"/>
      <c r="GU86" s="164"/>
      <c r="GV86" s="164"/>
      <c r="GW86" s="164"/>
      <c r="GX86" s="164"/>
      <c r="GY86" s="164"/>
      <c r="GZ86" s="164"/>
      <c r="HA86" s="164"/>
      <c r="HB86" s="164"/>
      <c r="HC86" s="164"/>
      <c r="HD86" s="164"/>
      <c r="HE86" s="164"/>
      <c r="HF86" s="164"/>
      <c r="HG86" s="164"/>
      <c r="HH86" s="164"/>
      <c r="HI86" s="164"/>
      <c r="HJ86" s="164"/>
      <c r="HK86" s="164"/>
      <c r="HL86" s="164"/>
      <c r="HM86" s="164"/>
      <c r="HN86" s="164"/>
      <c r="HO86" s="164"/>
      <c r="HP86" s="164"/>
      <c r="HQ86" s="164"/>
      <c r="HR86" s="164"/>
      <c r="HS86" s="164"/>
      <c r="HT86" s="164"/>
      <c r="HU86" s="164"/>
      <c r="HV86" s="164"/>
      <c r="HW86" s="164"/>
      <c r="HX86" s="164"/>
      <c r="HY86" s="164"/>
      <c r="HZ86" s="164"/>
      <c r="IA86" s="164"/>
      <c r="IB86" s="164"/>
      <c r="IC86" s="164"/>
      <c r="ID86" s="164"/>
    </row>
    <row r="87" spans="1:238">
      <c r="A87" s="196"/>
      <c r="B87" s="164"/>
      <c r="C87" s="164"/>
      <c r="D87" s="196"/>
      <c r="E87" s="198"/>
      <c r="F87" s="199"/>
      <c r="G87" s="201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164"/>
      <c r="BY87" s="164"/>
      <c r="BZ87" s="164"/>
      <c r="CA87" s="164"/>
      <c r="CB87" s="164"/>
      <c r="CC87" s="164"/>
      <c r="CD87" s="164"/>
      <c r="CE87" s="164"/>
      <c r="CF87" s="164"/>
      <c r="CG87" s="164"/>
      <c r="CH87" s="164"/>
      <c r="CI87" s="164"/>
      <c r="CJ87" s="164"/>
      <c r="CK87" s="164"/>
      <c r="CL87" s="164"/>
      <c r="CM87" s="164"/>
      <c r="CN87" s="164"/>
      <c r="CO87" s="164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164"/>
      <c r="DB87" s="164"/>
      <c r="DC87" s="164"/>
      <c r="DD87" s="164"/>
      <c r="DE87" s="164"/>
      <c r="DF87" s="164"/>
      <c r="DG87" s="164"/>
      <c r="DH87" s="164"/>
      <c r="DI87" s="164"/>
      <c r="DJ87" s="164"/>
      <c r="DK87" s="164"/>
      <c r="DL87" s="164"/>
      <c r="DM87" s="164"/>
      <c r="DN87" s="164"/>
      <c r="DO87" s="164"/>
      <c r="DP87" s="164"/>
      <c r="DQ87" s="164"/>
      <c r="DR87" s="164"/>
      <c r="DS87" s="164"/>
      <c r="DT87" s="164"/>
      <c r="DU87" s="164"/>
      <c r="DV87" s="164"/>
      <c r="DW87" s="164"/>
      <c r="DX87" s="164"/>
      <c r="DY87" s="164"/>
      <c r="DZ87" s="164"/>
      <c r="EA87" s="164"/>
      <c r="EB87" s="164"/>
      <c r="EC87" s="164"/>
      <c r="ED87" s="164"/>
      <c r="EE87" s="164"/>
      <c r="EF87" s="164"/>
      <c r="EG87" s="164"/>
      <c r="EH87" s="164"/>
      <c r="EI87" s="164"/>
      <c r="EJ87" s="164"/>
      <c r="EK87" s="164"/>
      <c r="EL87" s="164"/>
      <c r="EM87" s="164"/>
      <c r="EN87" s="164"/>
      <c r="EO87" s="164"/>
      <c r="EP87" s="164"/>
      <c r="EQ87" s="164"/>
      <c r="ER87" s="164"/>
      <c r="ES87" s="164"/>
      <c r="ET87" s="164"/>
      <c r="EU87" s="164"/>
      <c r="EV87" s="164"/>
      <c r="EW87" s="164"/>
      <c r="EX87" s="164"/>
      <c r="EY87" s="164"/>
      <c r="EZ87" s="164"/>
      <c r="FA87" s="164"/>
      <c r="FB87" s="164"/>
      <c r="FC87" s="164"/>
      <c r="FD87" s="164"/>
      <c r="FE87" s="164"/>
      <c r="FF87" s="164"/>
      <c r="FG87" s="164"/>
      <c r="FH87" s="164"/>
      <c r="FI87" s="164"/>
      <c r="FJ87" s="164"/>
      <c r="FK87" s="164"/>
      <c r="FL87" s="164"/>
      <c r="FM87" s="164"/>
      <c r="FN87" s="164"/>
      <c r="FO87" s="164"/>
      <c r="FP87" s="164"/>
      <c r="FQ87" s="164"/>
      <c r="FR87" s="164"/>
      <c r="FS87" s="164"/>
      <c r="FT87" s="164"/>
      <c r="FU87" s="164"/>
      <c r="FV87" s="164"/>
      <c r="FW87" s="164"/>
      <c r="FX87" s="164"/>
      <c r="FY87" s="164"/>
      <c r="FZ87" s="164"/>
      <c r="GA87" s="164"/>
      <c r="GB87" s="164"/>
      <c r="GC87" s="164"/>
      <c r="GD87" s="164"/>
      <c r="GE87" s="164"/>
      <c r="GF87" s="164"/>
      <c r="GG87" s="164"/>
      <c r="GH87" s="164"/>
      <c r="GI87" s="164"/>
      <c r="GJ87" s="164"/>
      <c r="GK87" s="164"/>
      <c r="GL87" s="164"/>
      <c r="GM87" s="164"/>
      <c r="GN87" s="164"/>
      <c r="GO87" s="164"/>
      <c r="GP87" s="164"/>
      <c r="GQ87" s="164"/>
      <c r="GR87" s="164"/>
      <c r="GS87" s="164"/>
      <c r="GT87" s="164"/>
      <c r="GU87" s="164"/>
      <c r="GV87" s="164"/>
      <c r="GW87" s="164"/>
      <c r="GX87" s="164"/>
      <c r="GY87" s="164"/>
      <c r="GZ87" s="164"/>
      <c r="HA87" s="164"/>
      <c r="HB87" s="164"/>
      <c r="HC87" s="164"/>
      <c r="HD87" s="164"/>
      <c r="HE87" s="164"/>
      <c r="HF87" s="164"/>
      <c r="HG87" s="164"/>
      <c r="HH87" s="164"/>
      <c r="HI87" s="164"/>
      <c r="HJ87" s="164"/>
      <c r="HK87" s="164"/>
      <c r="HL87" s="164"/>
      <c r="HM87" s="164"/>
      <c r="HN87" s="164"/>
      <c r="HO87" s="164"/>
      <c r="HP87" s="164"/>
      <c r="HQ87" s="164"/>
      <c r="HR87" s="164"/>
      <c r="HS87" s="164"/>
      <c r="HT87" s="164"/>
      <c r="HU87" s="164"/>
      <c r="HV87" s="164"/>
      <c r="HW87" s="164"/>
      <c r="HX87" s="164"/>
      <c r="HY87" s="164"/>
      <c r="HZ87" s="164"/>
      <c r="IA87" s="164"/>
      <c r="IB87" s="164"/>
      <c r="IC87" s="164"/>
      <c r="ID87" s="164"/>
    </row>
    <row r="88" spans="1:238">
      <c r="A88" s="196"/>
      <c r="B88" s="164"/>
      <c r="C88" s="164"/>
      <c r="D88" s="196"/>
      <c r="E88" s="198"/>
      <c r="F88" s="199"/>
      <c r="G88" s="201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164"/>
      <c r="BY88" s="164"/>
      <c r="BZ88" s="164"/>
      <c r="CA88" s="164"/>
      <c r="CB88" s="164"/>
      <c r="CC88" s="164"/>
      <c r="CD88" s="164"/>
      <c r="CE88" s="164"/>
      <c r="CF88" s="164"/>
      <c r="CG88" s="164"/>
      <c r="CH88" s="164"/>
      <c r="CI88" s="164"/>
      <c r="CJ88" s="164"/>
      <c r="CK88" s="164"/>
      <c r="CL88" s="164"/>
      <c r="CM88" s="164"/>
      <c r="CN88" s="164"/>
      <c r="CO88" s="164"/>
      <c r="CP88" s="164"/>
      <c r="CQ88" s="164"/>
      <c r="CR88" s="164"/>
      <c r="CS88" s="164"/>
      <c r="CT88" s="164"/>
      <c r="CU88" s="164"/>
      <c r="CV88" s="164"/>
      <c r="CW88" s="164"/>
      <c r="CX88" s="164"/>
      <c r="CY88" s="164"/>
      <c r="CZ88" s="164"/>
      <c r="DA88" s="164"/>
      <c r="DB88" s="164"/>
      <c r="DC88" s="164"/>
      <c r="DD88" s="164"/>
      <c r="DE88" s="164"/>
      <c r="DF88" s="164"/>
      <c r="DG88" s="164"/>
      <c r="DH88" s="164"/>
      <c r="DI88" s="164"/>
      <c r="DJ88" s="164"/>
      <c r="DK88" s="164"/>
      <c r="DL88" s="164"/>
      <c r="DM88" s="164"/>
      <c r="DN88" s="164"/>
      <c r="DO88" s="164"/>
      <c r="DP88" s="164"/>
      <c r="DQ88" s="164"/>
      <c r="DR88" s="164"/>
      <c r="DS88" s="164"/>
      <c r="DT88" s="164"/>
      <c r="DU88" s="164"/>
      <c r="DV88" s="164"/>
      <c r="DW88" s="164"/>
      <c r="DX88" s="164"/>
      <c r="DY88" s="164"/>
      <c r="DZ88" s="164"/>
      <c r="EA88" s="164"/>
      <c r="EB88" s="164"/>
      <c r="EC88" s="164"/>
      <c r="ED88" s="164"/>
      <c r="EE88" s="164"/>
      <c r="EF88" s="164"/>
      <c r="EG88" s="164"/>
      <c r="EH88" s="164"/>
      <c r="EI88" s="164"/>
      <c r="EJ88" s="164"/>
      <c r="EK88" s="164"/>
      <c r="EL88" s="164"/>
      <c r="EM88" s="164"/>
      <c r="EN88" s="164"/>
      <c r="EO88" s="164"/>
      <c r="EP88" s="164"/>
      <c r="EQ88" s="164"/>
      <c r="ER88" s="164"/>
      <c r="ES88" s="164"/>
      <c r="ET88" s="164"/>
      <c r="EU88" s="164"/>
      <c r="EV88" s="164"/>
      <c r="EW88" s="164"/>
      <c r="EX88" s="164"/>
      <c r="EY88" s="164"/>
      <c r="EZ88" s="164"/>
      <c r="FA88" s="164"/>
      <c r="FB88" s="164"/>
      <c r="FC88" s="164"/>
      <c r="FD88" s="164"/>
      <c r="FE88" s="164"/>
      <c r="FF88" s="164"/>
      <c r="FG88" s="164"/>
      <c r="FH88" s="164"/>
      <c r="FI88" s="164"/>
      <c r="FJ88" s="164"/>
      <c r="FK88" s="164"/>
      <c r="FL88" s="164"/>
      <c r="FM88" s="164"/>
      <c r="FN88" s="164"/>
      <c r="FO88" s="164"/>
      <c r="FP88" s="164"/>
      <c r="FQ88" s="164"/>
      <c r="FR88" s="164"/>
      <c r="FS88" s="164"/>
      <c r="FT88" s="164"/>
      <c r="FU88" s="164"/>
      <c r="FV88" s="164"/>
      <c r="FW88" s="164"/>
      <c r="FX88" s="164"/>
      <c r="FY88" s="164"/>
      <c r="FZ88" s="164"/>
      <c r="GA88" s="164"/>
      <c r="GB88" s="164"/>
      <c r="GC88" s="164"/>
      <c r="GD88" s="164"/>
      <c r="GE88" s="164"/>
      <c r="GF88" s="164"/>
      <c r="GG88" s="164"/>
      <c r="GH88" s="164"/>
      <c r="GI88" s="164"/>
      <c r="GJ88" s="164"/>
      <c r="GK88" s="164"/>
      <c r="GL88" s="164"/>
      <c r="GM88" s="164"/>
      <c r="GN88" s="164"/>
      <c r="GO88" s="164"/>
      <c r="GP88" s="164"/>
      <c r="GQ88" s="164"/>
      <c r="GR88" s="164"/>
      <c r="GS88" s="164"/>
      <c r="GT88" s="164"/>
      <c r="GU88" s="164"/>
      <c r="GV88" s="164"/>
      <c r="GW88" s="164"/>
      <c r="GX88" s="164"/>
      <c r="GY88" s="164"/>
      <c r="GZ88" s="164"/>
      <c r="HA88" s="164"/>
      <c r="HB88" s="164"/>
      <c r="HC88" s="164"/>
      <c r="HD88" s="164"/>
      <c r="HE88" s="164"/>
      <c r="HF88" s="164"/>
      <c r="HG88" s="164"/>
      <c r="HH88" s="164"/>
      <c r="HI88" s="164"/>
      <c r="HJ88" s="164"/>
      <c r="HK88" s="164"/>
      <c r="HL88" s="164"/>
      <c r="HM88" s="164"/>
      <c r="HN88" s="164"/>
      <c r="HO88" s="164"/>
      <c r="HP88" s="164"/>
      <c r="HQ88" s="164"/>
      <c r="HR88" s="164"/>
      <c r="HS88" s="164"/>
      <c r="HT88" s="164"/>
      <c r="HU88" s="164"/>
      <c r="HV88" s="164"/>
      <c r="HW88" s="164"/>
      <c r="HX88" s="164"/>
      <c r="HY88" s="164"/>
      <c r="HZ88" s="164"/>
      <c r="IA88" s="164"/>
      <c r="IB88" s="164"/>
      <c r="IC88" s="164"/>
      <c r="ID88" s="164"/>
    </row>
    <row r="89" spans="1:238">
      <c r="A89" s="196"/>
      <c r="B89" s="164"/>
      <c r="C89" s="164"/>
      <c r="D89" s="196"/>
      <c r="E89" s="198"/>
      <c r="F89" s="199"/>
      <c r="G89" s="201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164"/>
      <c r="BY89" s="164"/>
      <c r="BZ89" s="164"/>
      <c r="CA89" s="164"/>
      <c r="CB89" s="164"/>
      <c r="CC89" s="164"/>
      <c r="CD89" s="164"/>
      <c r="CE89" s="164"/>
      <c r="CF89" s="164"/>
      <c r="CG89" s="164"/>
      <c r="CH89" s="164"/>
      <c r="CI89" s="164"/>
      <c r="CJ89" s="164"/>
      <c r="CK89" s="164"/>
      <c r="CL89" s="164"/>
      <c r="CM89" s="164"/>
      <c r="CN89" s="164"/>
      <c r="CO89" s="164"/>
      <c r="CP89" s="164"/>
      <c r="CQ89" s="164"/>
      <c r="CR89" s="164"/>
      <c r="CS89" s="164"/>
      <c r="CT89" s="164"/>
      <c r="CU89" s="164"/>
      <c r="CV89" s="164"/>
      <c r="CW89" s="164"/>
      <c r="CX89" s="164"/>
      <c r="CY89" s="164"/>
      <c r="CZ89" s="164"/>
      <c r="DA89" s="164"/>
      <c r="DB89" s="164"/>
      <c r="DC89" s="164"/>
      <c r="DD89" s="164"/>
      <c r="DE89" s="164"/>
      <c r="DF89" s="164"/>
      <c r="DG89" s="164"/>
      <c r="DH89" s="164"/>
      <c r="DI89" s="164"/>
      <c r="DJ89" s="164"/>
      <c r="DK89" s="164"/>
      <c r="DL89" s="164"/>
      <c r="DM89" s="164"/>
      <c r="DN89" s="164"/>
      <c r="DO89" s="164"/>
      <c r="DP89" s="164"/>
      <c r="DQ89" s="164"/>
      <c r="DR89" s="164"/>
      <c r="DS89" s="164"/>
      <c r="DT89" s="164"/>
      <c r="DU89" s="164"/>
      <c r="DV89" s="164"/>
      <c r="DW89" s="164"/>
      <c r="DX89" s="164"/>
      <c r="DY89" s="164"/>
      <c r="DZ89" s="164"/>
      <c r="EA89" s="164"/>
      <c r="EB89" s="164"/>
      <c r="EC89" s="164"/>
      <c r="ED89" s="164"/>
      <c r="EE89" s="164"/>
      <c r="EF89" s="164"/>
      <c r="EG89" s="164"/>
      <c r="EH89" s="164"/>
      <c r="EI89" s="164"/>
      <c r="EJ89" s="164"/>
      <c r="EK89" s="164"/>
      <c r="EL89" s="164"/>
      <c r="EM89" s="164"/>
      <c r="EN89" s="164"/>
      <c r="EO89" s="164"/>
      <c r="EP89" s="164"/>
      <c r="EQ89" s="164"/>
      <c r="ER89" s="164"/>
      <c r="ES89" s="164"/>
      <c r="ET89" s="164"/>
      <c r="EU89" s="164"/>
      <c r="EV89" s="164"/>
      <c r="EW89" s="164"/>
      <c r="EX89" s="164"/>
      <c r="EY89" s="164"/>
      <c r="EZ89" s="164"/>
      <c r="FA89" s="164"/>
      <c r="FB89" s="164"/>
      <c r="FC89" s="164"/>
      <c r="FD89" s="164"/>
      <c r="FE89" s="164"/>
      <c r="FF89" s="164"/>
      <c r="FG89" s="164"/>
      <c r="FH89" s="164"/>
      <c r="FI89" s="164"/>
      <c r="FJ89" s="164"/>
      <c r="FK89" s="164"/>
      <c r="FL89" s="164"/>
      <c r="FM89" s="164"/>
      <c r="FN89" s="164"/>
      <c r="FO89" s="164"/>
      <c r="FP89" s="164"/>
      <c r="FQ89" s="164"/>
      <c r="FR89" s="164"/>
      <c r="FS89" s="164"/>
      <c r="FT89" s="164"/>
      <c r="FU89" s="164"/>
      <c r="FV89" s="164"/>
      <c r="FW89" s="164"/>
      <c r="FX89" s="164"/>
      <c r="FY89" s="164"/>
      <c r="FZ89" s="164"/>
      <c r="GA89" s="164"/>
      <c r="GB89" s="164"/>
      <c r="GC89" s="164"/>
      <c r="GD89" s="164"/>
      <c r="GE89" s="164"/>
      <c r="GF89" s="164"/>
      <c r="GG89" s="164"/>
      <c r="GH89" s="164"/>
      <c r="GI89" s="164"/>
      <c r="GJ89" s="164"/>
      <c r="GK89" s="164"/>
      <c r="GL89" s="164"/>
      <c r="GM89" s="164"/>
      <c r="GN89" s="164"/>
      <c r="GO89" s="164"/>
      <c r="GP89" s="164"/>
      <c r="GQ89" s="164"/>
      <c r="GR89" s="164"/>
      <c r="GS89" s="164"/>
      <c r="GT89" s="164"/>
      <c r="GU89" s="164"/>
      <c r="GV89" s="164"/>
      <c r="GW89" s="164"/>
      <c r="GX89" s="164"/>
      <c r="GY89" s="164"/>
      <c r="GZ89" s="164"/>
      <c r="HA89" s="164"/>
      <c r="HB89" s="164"/>
      <c r="HC89" s="164"/>
      <c r="HD89" s="164"/>
      <c r="HE89" s="164"/>
      <c r="HF89" s="164"/>
      <c r="HG89" s="164"/>
      <c r="HH89" s="164"/>
      <c r="HI89" s="164"/>
      <c r="HJ89" s="164"/>
      <c r="HK89" s="164"/>
      <c r="HL89" s="164"/>
      <c r="HM89" s="164"/>
      <c r="HN89" s="164"/>
      <c r="HO89" s="164"/>
      <c r="HP89" s="164"/>
      <c r="HQ89" s="164"/>
      <c r="HR89" s="164"/>
      <c r="HS89" s="164"/>
      <c r="HT89" s="164"/>
      <c r="HU89" s="164"/>
      <c r="HV89" s="164"/>
      <c r="HW89" s="164"/>
      <c r="HX89" s="164"/>
      <c r="HY89" s="164"/>
      <c r="HZ89" s="164"/>
      <c r="IA89" s="164"/>
      <c r="IB89" s="164"/>
      <c r="IC89" s="164"/>
      <c r="ID89" s="164"/>
    </row>
    <row r="90" spans="1:238">
      <c r="A90" s="196"/>
      <c r="B90" s="164"/>
      <c r="C90" s="164"/>
      <c r="D90" s="196"/>
      <c r="E90" s="198"/>
      <c r="F90" s="199"/>
      <c r="G90" s="201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164"/>
      <c r="BY90" s="164"/>
      <c r="BZ90" s="164"/>
      <c r="CA90" s="164"/>
      <c r="CB90" s="164"/>
      <c r="CC90" s="164"/>
      <c r="CD90" s="164"/>
      <c r="CE90" s="164"/>
      <c r="CF90" s="164"/>
      <c r="CG90" s="164"/>
      <c r="CH90" s="164"/>
      <c r="CI90" s="164"/>
      <c r="CJ90" s="164"/>
      <c r="CK90" s="164"/>
      <c r="CL90" s="164"/>
      <c r="CM90" s="164"/>
      <c r="CN90" s="164"/>
      <c r="CO90" s="164"/>
      <c r="CP90" s="164"/>
      <c r="CQ90" s="164"/>
      <c r="CR90" s="164"/>
      <c r="CS90" s="164"/>
      <c r="CT90" s="164"/>
      <c r="CU90" s="164"/>
      <c r="CV90" s="164"/>
      <c r="CW90" s="164"/>
      <c r="CX90" s="164"/>
      <c r="CY90" s="164"/>
      <c r="CZ90" s="164"/>
      <c r="DA90" s="164"/>
      <c r="DB90" s="164"/>
      <c r="DC90" s="164"/>
      <c r="DD90" s="164"/>
      <c r="DE90" s="164"/>
      <c r="DF90" s="164"/>
      <c r="DG90" s="164"/>
      <c r="DH90" s="164"/>
      <c r="DI90" s="164"/>
      <c r="DJ90" s="164"/>
      <c r="DK90" s="164"/>
      <c r="DL90" s="164"/>
      <c r="DM90" s="164"/>
      <c r="DN90" s="164"/>
      <c r="DO90" s="164"/>
      <c r="DP90" s="164"/>
      <c r="DQ90" s="164"/>
      <c r="DR90" s="164"/>
      <c r="DS90" s="164"/>
      <c r="DT90" s="164"/>
      <c r="DU90" s="164"/>
      <c r="DV90" s="164"/>
      <c r="DW90" s="164"/>
      <c r="DX90" s="164"/>
      <c r="DY90" s="164"/>
      <c r="DZ90" s="164"/>
      <c r="EA90" s="164"/>
      <c r="EB90" s="164"/>
      <c r="EC90" s="164"/>
      <c r="ED90" s="164"/>
      <c r="EE90" s="164"/>
      <c r="EF90" s="164"/>
      <c r="EG90" s="164"/>
      <c r="EH90" s="164"/>
      <c r="EI90" s="164"/>
      <c r="EJ90" s="164"/>
      <c r="EK90" s="164"/>
      <c r="EL90" s="164"/>
      <c r="EM90" s="164"/>
      <c r="EN90" s="164"/>
      <c r="EO90" s="164"/>
      <c r="EP90" s="164"/>
      <c r="EQ90" s="164"/>
      <c r="ER90" s="164"/>
      <c r="ES90" s="164"/>
      <c r="ET90" s="164"/>
      <c r="EU90" s="164"/>
      <c r="EV90" s="164"/>
      <c r="EW90" s="164"/>
      <c r="EX90" s="164"/>
      <c r="EY90" s="164"/>
      <c r="EZ90" s="164"/>
      <c r="FA90" s="164"/>
      <c r="FB90" s="164"/>
      <c r="FC90" s="164"/>
      <c r="FD90" s="164"/>
      <c r="FE90" s="164"/>
      <c r="FF90" s="164"/>
      <c r="FG90" s="164"/>
      <c r="FH90" s="164"/>
      <c r="FI90" s="164"/>
      <c r="FJ90" s="164"/>
      <c r="FK90" s="164"/>
      <c r="FL90" s="164"/>
      <c r="FM90" s="164"/>
      <c r="FN90" s="164"/>
      <c r="FO90" s="164"/>
      <c r="FP90" s="164"/>
      <c r="FQ90" s="164"/>
      <c r="FR90" s="164"/>
      <c r="FS90" s="164"/>
      <c r="FT90" s="164"/>
      <c r="FU90" s="164"/>
      <c r="FV90" s="164"/>
      <c r="FW90" s="164"/>
      <c r="FX90" s="164"/>
      <c r="FY90" s="164"/>
      <c r="FZ90" s="164"/>
      <c r="GA90" s="164"/>
      <c r="GB90" s="164"/>
      <c r="GC90" s="164"/>
      <c r="GD90" s="164"/>
      <c r="GE90" s="164"/>
      <c r="GF90" s="164"/>
      <c r="GG90" s="164"/>
      <c r="GH90" s="164"/>
      <c r="GI90" s="164"/>
      <c r="GJ90" s="164"/>
      <c r="GK90" s="164"/>
      <c r="GL90" s="164"/>
      <c r="GM90" s="164"/>
      <c r="GN90" s="164"/>
      <c r="GO90" s="164"/>
      <c r="GP90" s="164"/>
      <c r="GQ90" s="164"/>
      <c r="GR90" s="164"/>
      <c r="GS90" s="164"/>
      <c r="GT90" s="164"/>
      <c r="GU90" s="164"/>
      <c r="GV90" s="164"/>
      <c r="GW90" s="164"/>
      <c r="GX90" s="164"/>
      <c r="GY90" s="164"/>
      <c r="GZ90" s="164"/>
      <c r="HA90" s="164"/>
      <c r="HB90" s="164"/>
      <c r="HC90" s="164"/>
      <c r="HD90" s="164"/>
      <c r="HE90" s="164"/>
      <c r="HF90" s="164"/>
      <c r="HG90" s="164"/>
      <c r="HH90" s="164"/>
      <c r="HI90" s="164"/>
      <c r="HJ90" s="164"/>
      <c r="HK90" s="164"/>
      <c r="HL90" s="164"/>
      <c r="HM90" s="164"/>
      <c r="HN90" s="164"/>
      <c r="HO90" s="164"/>
      <c r="HP90" s="164"/>
      <c r="HQ90" s="164"/>
      <c r="HR90" s="164"/>
      <c r="HS90" s="164"/>
      <c r="HT90" s="164"/>
      <c r="HU90" s="164"/>
      <c r="HV90" s="164"/>
      <c r="HW90" s="164"/>
      <c r="HX90" s="164"/>
      <c r="HY90" s="164"/>
      <c r="HZ90" s="164"/>
      <c r="IA90" s="164"/>
      <c r="IB90" s="164"/>
      <c r="IC90" s="164"/>
      <c r="ID90" s="164"/>
    </row>
    <row r="91" spans="1:238">
      <c r="A91" s="196"/>
      <c r="B91" s="164"/>
      <c r="C91" s="164"/>
      <c r="D91" s="196"/>
      <c r="E91" s="198"/>
      <c r="F91" s="199"/>
      <c r="G91" s="201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</row>
    <row r="92" spans="1:238">
      <c r="A92" s="196"/>
      <c r="B92" s="164"/>
      <c r="C92" s="164"/>
      <c r="D92" s="196"/>
      <c r="E92" s="198"/>
      <c r="F92" s="199"/>
      <c r="G92" s="201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4"/>
      <c r="BM92" s="164"/>
      <c r="BN92" s="164"/>
      <c r="BO92" s="164"/>
      <c r="BP92" s="164"/>
      <c r="BQ92" s="164"/>
      <c r="BR92" s="164"/>
      <c r="BS92" s="164"/>
      <c r="BT92" s="164"/>
      <c r="BU92" s="164"/>
      <c r="BV92" s="164"/>
      <c r="BW92" s="164"/>
      <c r="BX92" s="164"/>
      <c r="BY92" s="164"/>
      <c r="BZ92" s="164"/>
      <c r="CA92" s="164"/>
      <c r="CB92" s="164"/>
      <c r="CC92" s="164"/>
      <c r="CD92" s="164"/>
      <c r="CE92" s="164"/>
      <c r="CF92" s="164"/>
      <c r="CG92" s="164"/>
      <c r="CH92" s="164"/>
      <c r="CI92" s="164"/>
      <c r="CJ92" s="164"/>
      <c r="CK92" s="164"/>
      <c r="CL92" s="164"/>
      <c r="CM92" s="164"/>
      <c r="CN92" s="164"/>
      <c r="CO92" s="164"/>
      <c r="CP92" s="164"/>
      <c r="CQ92" s="164"/>
      <c r="CR92" s="164"/>
      <c r="CS92" s="164"/>
      <c r="CT92" s="164"/>
      <c r="CU92" s="164"/>
      <c r="CV92" s="164"/>
      <c r="CW92" s="164"/>
      <c r="CX92" s="164"/>
      <c r="CY92" s="164"/>
      <c r="CZ92" s="164"/>
      <c r="DA92" s="164"/>
      <c r="DB92" s="164"/>
      <c r="DC92" s="164"/>
      <c r="DD92" s="164"/>
      <c r="DE92" s="164"/>
      <c r="DF92" s="164"/>
      <c r="DG92" s="164"/>
      <c r="DH92" s="164"/>
      <c r="DI92" s="164"/>
      <c r="DJ92" s="164"/>
      <c r="DK92" s="164"/>
      <c r="DL92" s="164"/>
      <c r="DM92" s="164"/>
      <c r="DN92" s="164"/>
      <c r="DO92" s="164"/>
      <c r="DP92" s="164"/>
      <c r="DQ92" s="164"/>
      <c r="DR92" s="164"/>
      <c r="DS92" s="164"/>
      <c r="DT92" s="164"/>
      <c r="DU92" s="164"/>
      <c r="DV92" s="164"/>
      <c r="DW92" s="164"/>
      <c r="DX92" s="164"/>
      <c r="DY92" s="164"/>
      <c r="DZ92" s="164"/>
      <c r="EA92" s="164"/>
      <c r="EB92" s="164"/>
      <c r="EC92" s="164"/>
      <c r="ED92" s="164"/>
      <c r="EE92" s="164"/>
      <c r="EF92" s="164"/>
      <c r="EG92" s="164"/>
      <c r="EH92" s="164"/>
      <c r="EI92" s="164"/>
      <c r="EJ92" s="164"/>
      <c r="EK92" s="164"/>
      <c r="EL92" s="164"/>
      <c r="EM92" s="164"/>
      <c r="EN92" s="164"/>
      <c r="EO92" s="164"/>
      <c r="EP92" s="164"/>
      <c r="EQ92" s="164"/>
      <c r="ER92" s="164"/>
      <c r="ES92" s="164"/>
      <c r="ET92" s="164"/>
      <c r="EU92" s="164"/>
      <c r="EV92" s="164"/>
      <c r="EW92" s="164"/>
      <c r="EX92" s="164"/>
      <c r="EY92" s="164"/>
      <c r="EZ92" s="164"/>
      <c r="FA92" s="164"/>
      <c r="FB92" s="164"/>
      <c r="FC92" s="164"/>
      <c r="FD92" s="164"/>
      <c r="FE92" s="164"/>
      <c r="FF92" s="164"/>
      <c r="FG92" s="164"/>
      <c r="FH92" s="164"/>
      <c r="FI92" s="164"/>
      <c r="FJ92" s="164"/>
      <c r="FK92" s="164"/>
      <c r="FL92" s="164"/>
      <c r="FM92" s="164"/>
      <c r="FN92" s="164"/>
      <c r="FO92" s="164"/>
      <c r="FP92" s="164"/>
      <c r="FQ92" s="164"/>
      <c r="FR92" s="164"/>
      <c r="FS92" s="164"/>
      <c r="FT92" s="164"/>
      <c r="FU92" s="164"/>
      <c r="FV92" s="164"/>
      <c r="FW92" s="164"/>
      <c r="FX92" s="164"/>
      <c r="FY92" s="164"/>
      <c r="FZ92" s="164"/>
      <c r="GA92" s="164"/>
      <c r="GB92" s="164"/>
      <c r="GC92" s="164"/>
      <c r="GD92" s="164"/>
      <c r="GE92" s="164"/>
      <c r="GF92" s="164"/>
      <c r="GG92" s="164"/>
      <c r="GH92" s="164"/>
      <c r="GI92" s="164"/>
      <c r="GJ92" s="164"/>
      <c r="GK92" s="164"/>
      <c r="GL92" s="164"/>
      <c r="GM92" s="164"/>
      <c r="GN92" s="164"/>
      <c r="GO92" s="164"/>
      <c r="GP92" s="164"/>
      <c r="GQ92" s="164"/>
      <c r="GR92" s="164"/>
      <c r="GS92" s="164"/>
      <c r="GT92" s="164"/>
      <c r="GU92" s="164"/>
      <c r="GV92" s="164"/>
      <c r="GW92" s="164"/>
      <c r="GX92" s="164"/>
      <c r="GY92" s="164"/>
      <c r="GZ92" s="164"/>
      <c r="HA92" s="164"/>
      <c r="HB92" s="164"/>
      <c r="HC92" s="164"/>
      <c r="HD92" s="164"/>
      <c r="HE92" s="164"/>
      <c r="HF92" s="164"/>
      <c r="HG92" s="164"/>
      <c r="HH92" s="164"/>
      <c r="HI92" s="164"/>
      <c r="HJ92" s="164"/>
      <c r="HK92" s="164"/>
      <c r="HL92" s="164"/>
      <c r="HM92" s="164"/>
      <c r="HN92" s="164"/>
      <c r="HO92" s="164"/>
      <c r="HP92" s="164"/>
      <c r="HQ92" s="164"/>
      <c r="HR92" s="164"/>
      <c r="HS92" s="164"/>
      <c r="HT92" s="164"/>
      <c r="HU92" s="164"/>
      <c r="HV92" s="164"/>
      <c r="HW92" s="164"/>
      <c r="HX92" s="164"/>
      <c r="HY92" s="164"/>
      <c r="HZ92" s="164"/>
      <c r="IA92" s="164"/>
      <c r="IB92" s="164"/>
      <c r="IC92" s="164"/>
      <c r="ID92" s="164"/>
    </row>
    <row r="93" spans="1:238">
      <c r="A93" s="196"/>
      <c r="B93" s="164"/>
      <c r="C93" s="164"/>
      <c r="D93" s="196"/>
      <c r="E93" s="198"/>
      <c r="F93" s="199"/>
      <c r="G93" s="201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4"/>
      <c r="BM93" s="164"/>
      <c r="BN93" s="164"/>
      <c r="BO93" s="164"/>
      <c r="BP93" s="164"/>
      <c r="BQ93" s="164"/>
      <c r="BR93" s="164"/>
      <c r="BS93" s="164"/>
      <c r="BT93" s="164"/>
      <c r="BU93" s="164"/>
      <c r="BV93" s="164"/>
      <c r="BW93" s="164"/>
      <c r="BX93" s="164"/>
      <c r="BY93" s="164"/>
      <c r="BZ93" s="164"/>
      <c r="CA93" s="164"/>
      <c r="CB93" s="164"/>
      <c r="CC93" s="164"/>
      <c r="CD93" s="164"/>
      <c r="CE93" s="164"/>
      <c r="CF93" s="164"/>
      <c r="CG93" s="164"/>
      <c r="CH93" s="164"/>
      <c r="CI93" s="164"/>
      <c r="CJ93" s="164"/>
      <c r="CK93" s="164"/>
      <c r="CL93" s="164"/>
      <c r="CM93" s="164"/>
      <c r="CN93" s="164"/>
      <c r="CO93" s="164"/>
      <c r="CP93" s="164"/>
      <c r="CQ93" s="164"/>
      <c r="CR93" s="164"/>
      <c r="CS93" s="164"/>
      <c r="CT93" s="164"/>
      <c r="CU93" s="164"/>
      <c r="CV93" s="164"/>
      <c r="CW93" s="164"/>
      <c r="CX93" s="164"/>
      <c r="CY93" s="164"/>
      <c r="CZ93" s="164"/>
      <c r="DA93" s="164"/>
      <c r="DB93" s="164"/>
      <c r="DC93" s="164"/>
      <c r="DD93" s="164"/>
      <c r="DE93" s="164"/>
      <c r="DF93" s="164"/>
      <c r="DG93" s="164"/>
      <c r="DH93" s="164"/>
      <c r="DI93" s="164"/>
      <c r="DJ93" s="164"/>
      <c r="DK93" s="164"/>
      <c r="DL93" s="164"/>
      <c r="DM93" s="164"/>
      <c r="DN93" s="164"/>
      <c r="DO93" s="164"/>
      <c r="DP93" s="164"/>
      <c r="DQ93" s="164"/>
      <c r="DR93" s="164"/>
      <c r="DS93" s="164"/>
      <c r="DT93" s="164"/>
      <c r="DU93" s="164"/>
      <c r="DV93" s="164"/>
      <c r="DW93" s="164"/>
      <c r="DX93" s="164"/>
      <c r="DY93" s="164"/>
      <c r="DZ93" s="164"/>
      <c r="EA93" s="164"/>
      <c r="EB93" s="164"/>
      <c r="EC93" s="164"/>
      <c r="ED93" s="164"/>
      <c r="EE93" s="164"/>
      <c r="EF93" s="164"/>
      <c r="EG93" s="164"/>
      <c r="EH93" s="164"/>
      <c r="EI93" s="164"/>
      <c r="EJ93" s="164"/>
      <c r="EK93" s="164"/>
      <c r="EL93" s="164"/>
      <c r="EM93" s="164"/>
      <c r="EN93" s="164"/>
      <c r="EO93" s="164"/>
      <c r="EP93" s="164"/>
      <c r="EQ93" s="164"/>
      <c r="ER93" s="164"/>
      <c r="ES93" s="164"/>
      <c r="ET93" s="164"/>
      <c r="EU93" s="164"/>
      <c r="EV93" s="164"/>
      <c r="EW93" s="164"/>
      <c r="EX93" s="164"/>
      <c r="EY93" s="164"/>
      <c r="EZ93" s="164"/>
      <c r="FA93" s="164"/>
      <c r="FB93" s="164"/>
      <c r="FC93" s="164"/>
      <c r="FD93" s="164"/>
      <c r="FE93" s="164"/>
      <c r="FF93" s="164"/>
      <c r="FG93" s="164"/>
      <c r="FH93" s="164"/>
      <c r="FI93" s="164"/>
      <c r="FJ93" s="164"/>
      <c r="FK93" s="164"/>
      <c r="FL93" s="164"/>
      <c r="FM93" s="164"/>
      <c r="FN93" s="164"/>
      <c r="FO93" s="164"/>
      <c r="FP93" s="164"/>
      <c r="FQ93" s="164"/>
      <c r="FR93" s="164"/>
      <c r="FS93" s="164"/>
      <c r="FT93" s="164"/>
      <c r="FU93" s="164"/>
      <c r="FV93" s="164"/>
      <c r="FW93" s="164"/>
      <c r="FX93" s="164"/>
      <c r="FY93" s="164"/>
      <c r="FZ93" s="164"/>
      <c r="GA93" s="164"/>
      <c r="GB93" s="164"/>
      <c r="GC93" s="164"/>
      <c r="GD93" s="164"/>
      <c r="GE93" s="164"/>
      <c r="GF93" s="164"/>
      <c r="GG93" s="164"/>
      <c r="GH93" s="164"/>
      <c r="GI93" s="164"/>
      <c r="GJ93" s="164"/>
      <c r="GK93" s="164"/>
      <c r="GL93" s="164"/>
      <c r="GM93" s="164"/>
      <c r="GN93" s="164"/>
      <c r="GO93" s="164"/>
      <c r="GP93" s="164"/>
      <c r="GQ93" s="164"/>
      <c r="GR93" s="164"/>
      <c r="GS93" s="164"/>
      <c r="GT93" s="164"/>
      <c r="GU93" s="164"/>
      <c r="GV93" s="164"/>
      <c r="GW93" s="164"/>
      <c r="GX93" s="164"/>
      <c r="GY93" s="164"/>
      <c r="GZ93" s="164"/>
      <c r="HA93" s="164"/>
      <c r="HB93" s="164"/>
      <c r="HC93" s="164"/>
      <c r="HD93" s="164"/>
      <c r="HE93" s="164"/>
      <c r="HF93" s="164"/>
      <c r="HG93" s="164"/>
      <c r="HH93" s="164"/>
      <c r="HI93" s="164"/>
      <c r="HJ93" s="164"/>
      <c r="HK93" s="164"/>
      <c r="HL93" s="164"/>
      <c r="HM93" s="164"/>
      <c r="HN93" s="164"/>
      <c r="HO93" s="164"/>
      <c r="HP93" s="164"/>
      <c r="HQ93" s="164"/>
      <c r="HR93" s="164"/>
      <c r="HS93" s="164"/>
      <c r="HT93" s="164"/>
      <c r="HU93" s="164"/>
      <c r="HV93" s="164"/>
      <c r="HW93" s="164"/>
      <c r="HX93" s="164"/>
      <c r="HY93" s="164"/>
      <c r="HZ93" s="164"/>
      <c r="IA93" s="164"/>
      <c r="IB93" s="164"/>
      <c r="IC93" s="164"/>
      <c r="ID93" s="164"/>
    </row>
    <row r="94" spans="1:238">
      <c r="A94" s="196"/>
      <c r="B94" s="164"/>
      <c r="C94" s="164"/>
      <c r="D94" s="196"/>
      <c r="E94" s="198"/>
      <c r="F94" s="199"/>
      <c r="G94" s="201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164"/>
      <c r="AQ94" s="164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164"/>
      <c r="BE94" s="164"/>
      <c r="BF94" s="164"/>
      <c r="BG94" s="164"/>
      <c r="BH94" s="164"/>
      <c r="BI94" s="164"/>
      <c r="BJ94" s="164"/>
      <c r="BK94" s="164"/>
      <c r="BL94" s="164"/>
      <c r="BM94" s="164"/>
      <c r="BN94" s="164"/>
      <c r="BO94" s="164"/>
      <c r="BP94" s="164"/>
      <c r="BQ94" s="164"/>
      <c r="BR94" s="164"/>
      <c r="BS94" s="164"/>
      <c r="BT94" s="164"/>
      <c r="BU94" s="164"/>
      <c r="BV94" s="164"/>
      <c r="BW94" s="164"/>
      <c r="BX94" s="164"/>
      <c r="BY94" s="164"/>
      <c r="BZ94" s="164"/>
      <c r="CA94" s="164"/>
      <c r="CB94" s="164"/>
      <c r="CC94" s="164"/>
      <c r="CD94" s="164"/>
      <c r="CE94" s="164"/>
      <c r="CF94" s="164"/>
      <c r="CG94" s="164"/>
      <c r="CH94" s="164"/>
      <c r="CI94" s="164"/>
      <c r="CJ94" s="164"/>
      <c r="CK94" s="164"/>
      <c r="CL94" s="164"/>
      <c r="CM94" s="164"/>
      <c r="CN94" s="164"/>
      <c r="CO94" s="164"/>
      <c r="CP94" s="164"/>
      <c r="CQ94" s="164"/>
      <c r="CR94" s="164"/>
      <c r="CS94" s="164"/>
      <c r="CT94" s="164"/>
      <c r="CU94" s="164"/>
      <c r="CV94" s="164"/>
      <c r="CW94" s="164"/>
      <c r="CX94" s="164"/>
      <c r="CY94" s="164"/>
      <c r="CZ94" s="164"/>
      <c r="DA94" s="164"/>
      <c r="DB94" s="164"/>
      <c r="DC94" s="164"/>
      <c r="DD94" s="164"/>
      <c r="DE94" s="164"/>
      <c r="DF94" s="164"/>
      <c r="DG94" s="164"/>
      <c r="DH94" s="164"/>
      <c r="DI94" s="164"/>
      <c r="DJ94" s="164"/>
      <c r="DK94" s="164"/>
      <c r="DL94" s="164"/>
      <c r="DM94" s="164"/>
      <c r="DN94" s="164"/>
      <c r="DO94" s="164"/>
      <c r="DP94" s="164"/>
      <c r="DQ94" s="164"/>
      <c r="DR94" s="164"/>
      <c r="DS94" s="164"/>
      <c r="DT94" s="164"/>
      <c r="DU94" s="164"/>
      <c r="DV94" s="164"/>
      <c r="DW94" s="164"/>
      <c r="DX94" s="164"/>
      <c r="DY94" s="164"/>
      <c r="DZ94" s="164"/>
      <c r="EA94" s="164"/>
      <c r="EB94" s="164"/>
      <c r="EC94" s="164"/>
      <c r="ED94" s="164"/>
      <c r="EE94" s="164"/>
      <c r="EF94" s="164"/>
      <c r="EG94" s="164"/>
      <c r="EH94" s="164"/>
      <c r="EI94" s="164"/>
      <c r="EJ94" s="164"/>
      <c r="EK94" s="164"/>
      <c r="EL94" s="164"/>
      <c r="EM94" s="164"/>
      <c r="EN94" s="164"/>
      <c r="EO94" s="164"/>
      <c r="EP94" s="164"/>
      <c r="EQ94" s="164"/>
      <c r="ER94" s="164"/>
      <c r="ES94" s="164"/>
      <c r="ET94" s="164"/>
      <c r="EU94" s="164"/>
      <c r="EV94" s="164"/>
      <c r="EW94" s="164"/>
      <c r="EX94" s="164"/>
      <c r="EY94" s="164"/>
      <c r="EZ94" s="164"/>
      <c r="FA94" s="164"/>
      <c r="FB94" s="164"/>
      <c r="FC94" s="164"/>
      <c r="FD94" s="164"/>
      <c r="FE94" s="164"/>
      <c r="FF94" s="164"/>
      <c r="FG94" s="164"/>
      <c r="FH94" s="164"/>
      <c r="FI94" s="164"/>
      <c r="FJ94" s="164"/>
      <c r="FK94" s="164"/>
      <c r="FL94" s="164"/>
      <c r="FM94" s="164"/>
      <c r="FN94" s="164"/>
      <c r="FO94" s="164"/>
      <c r="FP94" s="164"/>
      <c r="FQ94" s="164"/>
      <c r="FR94" s="164"/>
      <c r="FS94" s="164"/>
      <c r="FT94" s="164"/>
      <c r="FU94" s="164"/>
      <c r="FV94" s="164"/>
      <c r="FW94" s="164"/>
      <c r="FX94" s="164"/>
      <c r="FY94" s="164"/>
      <c r="FZ94" s="164"/>
      <c r="GA94" s="164"/>
      <c r="GB94" s="164"/>
      <c r="GC94" s="164"/>
      <c r="GD94" s="164"/>
      <c r="GE94" s="164"/>
      <c r="GF94" s="164"/>
      <c r="GG94" s="164"/>
      <c r="GH94" s="164"/>
      <c r="GI94" s="164"/>
      <c r="GJ94" s="164"/>
      <c r="GK94" s="164"/>
      <c r="GL94" s="164"/>
      <c r="GM94" s="164"/>
      <c r="GN94" s="164"/>
      <c r="GO94" s="164"/>
      <c r="GP94" s="164"/>
      <c r="GQ94" s="164"/>
      <c r="GR94" s="164"/>
      <c r="GS94" s="164"/>
      <c r="GT94" s="164"/>
      <c r="GU94" s="164"/>
      <c r="GV94" s="164"/>
      <c r="GW94" s="164"/>
      <c r="GX94" s="164"/>
      <c r="GY94" s="164"/>
      <c r="GZ94" s="164"/>
      <c r="HA94" s="164"/>
      <c r="HB94" s="164"/>
      <c r="HC94" s="164"/>
      <c r="HD94" s="164"/>
      <c r="HE94" s="164"/>
      <c r="HF94" s="164"/>
      <c r="HG94" s="164"/>
      <c r="HH94" s="164"/>
      <c r="HI94" s="164"/>
      <c r="HJ94" s="164"/>
      <c r="HK94" s="164"/>
      <c r="HL94" s="164"/>
      <c r="HM94" s="164"/>
      <c r="HN94" s="164"/>
      <c r="HO94" s="164"/>
      <c r="HP94" s="164"/>
      <c r="HQ94" s="164"/>
      <c r="HR94" s="164"/>
      <c r="HS94" s="164"/>
      <c r="HT94" s="164"/>
      <c r="HU94" s="164"/>
      <c r="HV94" s="164"/>
      <c r="HW94" s="164"/>
      <c r="HX94" s="164"/>
      <c r="HY94" s="164"/>
      <c r="HZ94" s="164"/>
      <c r="IA94" s="164"/>
      <c r="IB94" s="164"/>
      <c r="IC94" s="164"/>
      <c r="ID94" s="164"/>
    </row>
    <row r="95" spans="1:238">
      <c r="A95" s="196"/>
      <c r="B95" s="164"/>
      <c r="C95" s="164"/>
      <c r="D95" s="196"/>
      <c r="E95" s="198"/>
      <c r="F95" s="199"/>
      <c r="G95" s="201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4"/>
      <c r="BM95" s="164"/>
      <c r="BN95" s="164"/>
      <c r="BO95" s="164"/>
      <c r="BP95" s="164"/>
      <c r="BQ95" s="164"/>
      <c r="BR95" s="164"/>
      <c r="BS95" s="164"/>
      <c r="BT95" s="164"/>
      <c r="BU95" s="164"/>
      <c r="BV95" s="164"/>
      <c r="BW95" s="164"/>
      <c r="BX95" s="164"/>
      <c r="BY95" s="164"/>
      <c r="BZ95" s="164"/>
      <c r="CA95" s="164"/>
      <c r="CB95" s="164"/>
      <c r="CC95" s="164"/>
      <c r="CD95" s="164"/>
      <c r="CE95" s="164"/>
      <c r="CF95" s="164"/>
      <c r="CG95" s="164"/>
      <c r="CH95" s="164"/>
      <c r="CI95" s="164"/>
      <c r="CJ95" s="164"/>
      <c r="CK95" s="164"/>
      <c r="CL95" s="164"/>
      <c r="CM95" s="164"/>
      <c r="CN95" s="164"/>
      <c r="CO95" s="164"/>
      <c r="CP95" s="164"/>
      <c r="CQ95" s="164"/>
      <c r="CR95" s="164"/>
      <c r="CS95" s="164"/>
      <c r="CT95" s="164"/>
      <c r="CU95" s="164"/>
      <c r="CV95" s="164"/>
      <c r="CW95" s="164"/>
      <c r="CX95" s="164"/>
      <c r="CY95" s="164"/>
      <c r="CZ95" s="164"/>
      <c r="DA95" s="164"/>
      <c r="DB95" s="164"/>
      <c r="DC95" s="164"/>
      <c r="DD95" s="164"/>
      <c r="DE95" s="164"/>
      <c r="DF95" s="164"/>
      <c r="DG95" s="164"/>
      <c r="DH95" s="164"/>
      <c r="DI95" s="164"/>
      <c r="DJ95" s="164"/>
      <c r="DK95" s="164"/>
      <c r="DL95" s="164"/>
      <c r="DM95" s="164"/>
      <c r="DN95" s="164"/>
      <c r="DO95" s="164"/>
      <c r="DP95" s="164"/>
      <c r="DQ95" s="164"/>
      <c r="DR95" s="164"/>
      <c r="DS95" s="164"/>
      <c r="DT95" s="164"/>
      <c r="DU95" s="164"/>
      <c r="DV95" s="164"/>
      <c r="DW95" s="164"/>
      <c r="DX95" s="164"/>
      <c r="DY95" s="164"/>
      <c r="DZ95" s="164"/>
      <c r="EA95" s="164"/>
      <c r="EB95" s="164"/>
      <c r="EC95" s="164"/>
      <c r="ED95" s="164"/>
      <c r="EE95" s="164"/>
      <c r="EF95" s="164"/>
      <c r="EG95" s="164"/>
      <c r="EH95" s="164"/>
      <c r="EI95" s="164"/>
      <c r="EJ95" s="164"/>
      <c r="EK95" s="164"/>
      <c r="EL95" s="164"/>
      <c r="EM95" s="164"/>
      <c r="EN95" s="164"/>
      <c r="EO95" s="164"/>
      <c r="EP95" s="164"/>
      <c r="EQ95" s="164"/>
      <c r="ER95" s="164"/>
      <c r="ES95" s="164"/>
      <c r="ET95" s="164"/>
      <c r="EU95" s="164"/>
      <c r="EV95" s="164"/>
      <c r="EW95" s="164"/>
      <c r="EX95" s="164"/>
      <c r="EY95" s="164"/>
      <c r="EZ95" s="164"/>
      <c r="FA95" s="164"/>
      <c r="FB95" s="164"/>
      <c r="FC95" s="164"/>
      <c r="FD95" s="164"/>
      <c r="FE95" s="164"/>
      <c r="FF95" s="164"/>
      <c r="FG95" s="164"/>
      <c r="FH95" s="164"/>
      <c r="FI95" s="164"/>
      <c r="FJ95" s="164"/>
      <c r="FK95" s="164"/>
      <c r="FL95" s="164"/>
      <c r="FM95" s="164"/>
      <c r="FN95" s="164"/>
      <c r="FO95" s="164"/>
      <c r="FP95" s="164"/>
      <c r="FQ95" s="164"/>
      <c r="FR95" s="164"/>
      <c r="FS95" s="164"/>
      <c r="FT95" s="164"/>
      <c r="FU95" s="164"/>
      <c r="FV95" s="164"/>
      <c r="FW95" s="164"/>
      <c r="FX95" s="164"/>
      <c r="FY95" s="164"/>
      <c r="FZ95" s="164"/>
      <c r="GA95" s="164"/>
      <c r="GB95" s="164"/>
      <c r="GC95" s="164"/>
      <c r="GD95" s="164"/>
      <c r="GE95" s="164"/>
      <c r="GF95" s="164"/>
      <c r="GG95" s="164"/>
      <c r="GH95" s="164"/>
      <c r="GI95" s="164"/>
      <c r="GJ95" s="164"/>
      <c r="GK95" s="164"/>
      <c r="GL95" s="164"/>
      <c r="GM95" s="164"/>
      <c r="GN95" s="164"/>
      <c r="GO95" s="164"/>
      <c r="GP95" s="164"/>
      <c r="GQ95" s="164"/>
      <c r="GR95" s="164"/>
      <c r="GS95" s="164"/>
      <c r="GT95" s="164"/>
      <c r="GU95" s="164"/>
      <c r="GV95" s="164"/>
      <c r="GW95" s="164"/>
      <c r="GX95" s="164"/>
      <c r="GY95" s="164"/>
      <c r="GZ95" s="164"/>
      <c r="HA95" s="164"/>
      <c r="HB95" s="164"/>
      <c r="HC95" s="164"/>
      <c r="HD95" s="164"/>
      <c r="HE95" s="164"/>
      <c r="HF95" s="164"/>
      <c r="HG95" s="164"/>
      <c r="HH95" s="164"/>
      <c r="HI95" s="164"/>
      <c r="HJ95" s="164"/>
      <c r="HK95" s="164"/>
      <c r="HL95" s="164"/>
      <c r="HM95" s="164"/>
      <c r="HN95" s="164"/>
      <c r="HO95" s="164"/>
      <c r="HP95" s="164"/>
      <c r="HQ95" s="164"/>
      <c r="HR95" s="164"/>
      <c r="HS95" s="164"/>
      <c r="HT95" s="164"/>
      <c r="HU95" s="164"/>
      <c r="HV95" s="164"/>
      <c r="HW95" s="164"/>
      <c r="HX95" s="164"/>
      <c r="HY95" s="164"/>
      <c r="HZ95" s="164"/>
      <c r="IA95" s="164"/>
      <c r="IB95" s="164"/>
      <c r="IC95" s="164"/>
      <c r="ID95" s="164"/>
    </row>
    <row r="96" spans="1:238">
      <c r="A96" s="196"/>
      <c r="B96" s="164"/>
      <c r="C96" s="164"/>
      <c r="D96" s="196"/>
      <c r="E96" s="198"/>
      <c r="F96" s="199"/>
      <c r="G96" s="201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4"/>
      <c r="BM96" s="164"/>
      <c r="BN96" s="164"/>
      <c r="BO96" s="164"/>
      <c r="BP96" s="164"/>
      <c r="BQ96" s="164"/>
      <c r="BR96" s="164"/>
      <c r="BS96" s="164"/>
      <c r="BT96" s="164"/>
      <c r="BU96" s="164"/>
      <c r="BV96" s="164"/>
      <c r="BW96" s="164"/>
      <c r="BX96" s="164"/>
      <c r="BY96" s="164"/>
      <c r="BZ96" s="164"/>
      <c r="CA96" s="164"/>
      <c r="CB96" s="164"/>
      <c r="CC96" s="164"/>
      <c r="CD96" s="164"/>
      <c r="CE96" s="164"/>
      <c r="CF96" s="164"/>
      <c r="CG96" s="164"/>
      <c r="CH96" s="164"/>
      <c r="CI96" s="164"/>
      <c r="CJ96" s="164"/>
      <c r="CK96" s="164"/>
      <c r="CL96" s="164"/>
      <c r="CM96" s="164"/>
      <c r="CN96" s="164"/>
      <c r="CO96" s="164"/>
      <c r="CP96" s="164"/>
      <c r="CQ96" s="164"/>
      <c r="CR96" s="164"/>
      <c r="CS96" s="164"/>
      <c r="CT96" s="164"/>
      <c r="CU96" s="164"/>
      <c r="CV96" s="164"/>
      <c r="CW96" s="164"/>
      <c r="CX96" s="164"/>
      <c r="CY96" s="164"/>
      <c r="CZ96" s="164"/>
      <c r="DA96" s="164"/>
      <c r="DB96" s="164"/>
      <c r="DC96" s="164"/>
      <c r="DD96" s="164"/>
      <c r="DE96" s="164"/>
      <c r="DF96" s="164"/>
      <c r="DG96" s="164"/>
      <c r="DH96" s="164"/>
      <c r="DI96" s="164"/>
      <c r="DJ96" s="164"/>
      <c r="DK96" s="164"/>
      <c r="DL96" s="164"/>
      <c r="DM96" s="164"/>
      <c r="DN96" s="164"/>
      <c r="DO96" s="164"/>
      <c r="DP96" s="164"/>
      <c r="DQ96" s="164"/>
      <c r="DR96" s="164"/>
      <c r="DS96" s="164"/>
      <c r="DT96" s="164"/>
      <c r="DU96" s="164"/>
      <c r="DV96" s="164"/>
      <c r="DW96" s="164"/>
      <c r="DX96" s="164"/>
      <c r="DY96" s="164"/>
      <c r="DZ96" s="164"/>
      <c r="EA96" s="164"/>
      <c r="EB96" s="164"/>
      <c r="EC96" s="164"/>
      <c r="ED96" s="164"/>
      <c r="EE96" s="164"/>
      <c r="EF96" s="164"/>
      <c r="EG96" s="164"/>
      <c r="EH96" s="164"/>
      <c r="EI96" s="164"/>
      <c r="EJ96" s="164"/>
      <c r="EK96" s="164"/>
      <c r="EL96" s="164"/>
      <c r="EM96" s="164"/>
      <c r="EN96" s="164"/>
      <c r="EO96" s="164"/>
      <c r="EP96" s="164"/>
      <c r="EQ96" s="164"/>
      <c r="ER96" s="164"/>
      <c r="ES96" s="164"/>
      <c r="ET96" s="164"/>
      <c r="EU96" s="164"/>
      <c r="EV96" s="164"/>
      <c r="EW96" s="164"/>
      <c r="EX96" s="164"/>
      <c r="EY96" s="164"/>
      <c r="EZ96" s="164"/>
      <c r="FA96" s="164"/>
      <c r="FB96" s="164"/>
      <c r="FC96" s="164"/>
      <c r="FD96" s="164"/>
      <c r="FE96" s="164"/>
      <c r="FF96" s="164"/>
      <c r="FG96" s="164"/>
      <c r="FH96" s="164"/>
      <c r="FI96" s="164"/>
      <c r="FJ96" s="164"/>
      <c r="FK96" s="164"/>
      <c r="FL96" s="164"/>
      <c r="FM96" s="164"/>
      <c r="FN96" s="164"/>
      <c r="FO96" s="164"/>
      <c r="FP96" s="164"/>
      <c r="FQ96" s="164"/>
      <c r="FR96" s="164"/>
      <c r="FS96" s="164"/>
      <c r="FT96" s="164"/>
      <c r="FU96" s="164"/>
      <c r="FV96" s="164"/>
      <c r="FW96" s="164"/>
      <c r="FX96" s="164"/>
      <c r="FY96" s="164"/>
      <c r="FZ96" s="164"/>
      <c r="GA96" s="164"/>
      <c r="GB96" s="164"/>
      <c r="GC96" s="164"/>
      <c r="GD96" s="164"/>
      <c r="GE96" s="164"/>
      <c r="GF96" s="164"/>
      <c r="GG96" s="164"/>
      <c r="GH96" s="164"/>
      <c r="GI96" s="164"/>
      <c r="GJ96" s="164"/>
      <c r="GK96" s="164"/>
      <c r="GL96" s="164"/>
      <c r="GM96" s="164"/>
      <c r="GN96" s="164"/>
      <c r="GO96" s="164"/>
      <c r="GP96" s="164"/>
      <c r="GQ96" s="164"/>
      <c r="GR96" s="164"/>
      <c r="GS96" s="164"/>
      <c r="GT96" s="164"/>
      <c r="GU96" s="164"/>
      <c r="GV96" s="164"/>
      <c r="GW96" s="164"/>
      <c r="GX96" s="164"/>
      <c r="GY96" s="164"/>
      <c r="GZ96" s="164"/>
      <c r="HA96" s="164"/>
      <c r="HB96" s="164"/>
      <c r="HC96" s="164"/>
      <c r="HD96" s="164"/>
      <c r="HE96" s="164"/>
      <c r="HF96" s="164"/>
      <c r="HG96" s="164"/>
      <c r="HH96" s="164"/>
      <c r="HI96" s="164"/>
      <c r="HJ96" s="164"/>
      <c r="HK96" s="164"/>
      <c r="HL96" s="164"/>
      <c r="HM96" s="164"/>
      <c r="HN96" s="164"/>
      <c r="HO96" s="164"/>
      <c r="HP96" s="164"/>
      <c r="HQ96" s="164"/>
      <c r="HR96" s="164"/>
      <c r="HS96" s="164"/>
      <c r="HT96" s="164"/>
      <c r="HU96" s="164"/>
      <c r="HV96" s="164"/>
      <c r="HW96" s="164"/>
      <c r="HX96" s="164"/>
      <c r="HY96" s="164"/>
      <c r="HZ96" s="164"/>
      <c r="IA96" s="164"/>
      <c r="IB96" s="164"/>
      <c r="IC96" s="164"/>
      <c r="ID96" s="164"/>
    </row>
    <row r="97" spans="1:238">
      <c r="A97" s="196"/>
      <c r="B97" s="164"/>
      <c r="C97" s="164"/>
      <c r="D97" s="196"/>
      <c r="E97" s="198"/>
      <c r="F97" s="199"/>
      <c r="G97" s="201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4"/>
      <c r="BM97" s="164"/>
      <c r="BN97" s="164"/>
      <c r="BO97" s="164"/>
      <c r="BP97" s="164"/>
      <c r="BQ97" s="164"/>
      <c r="BR97" s="164"/>
      <c r="BS97" s="164"/>
      <c r="BT97" s="164"/>
      <c r="BU97" s="164"/>
      <c r="BV97" s="164"/>
      <c r="BW97" s="164"/>
      <c r="BX97" s="164"/>
      <c r="BY97" s="164"/>
      <c r="BZ97" s="164"/>
      <c r="CA97" s="164"/>
      <c r="CB97" s="164"/>
      <c r="CC97" s="164"/>
      <c r="CD97" s="164"/>
      <c r="CE97" s="164"/>
      <c r="CF97" s="164"/>
      <c r="CG97" s="164"/>
      <c r="CH97" s="164"/>
      <c r="CI97" s="164"/>
      <c r="CJ97" s="164"/>
      <c r="CK97" s="164"/>
      <c r="CL97" s="164"/>
      <c r="CM97" s="164"/>
      <c r="CN97" s="164"/>
      <c r="CO97" s="164"/>
      <c r="CP97" s="164"/>
      <c r="CQ97" s="164"/>
      <c r="CR97" s="164"/>
      <c r="CS97" s="164"/>
      <c r="CT97" s="164"/>
      <c r="CU97" s="164"/>
      <c r="CV97" s="164"/>
      <c r="CW97" s="164"/>
      <c r="CX97" s="164"/>
      <c r="CY97" s="164"/>
      <c r="CZ97" s="164"/>
      <c r="DA97" s="164"/>
      <c r="DB97" s="164"/>
      <c r="DC97" s="164"/>
      <c r="DD97" s="164"/>
      <c r="DE97" s="164"/>
      <c r="DF97" s="164"/>
      <c r="DG97" s="164"/>
      <c r="DH97" s="164"/>
      <c r="DI97" s="164"/>
      <c r="DJ97" s="164"/>
      <c r="DK97" s="164"/>
      <c r="DL97" s="164"/>
      <c r="DM97" s="164"/>
      <c r="DN97" s="164"/>
      <c r="DO97" s="164"/>
      <c r="DP97" s="164"/>
      <c r="DQ97" s="164"/>
      <c r="DR97" s="164"/>
      <c r="DS97" s="164"/>
      <c r="DT97" s="164"/>
      <c r="DU97" s="164"/>
      <c r="DV97" s="164"/>
      <c r="DW97" s="164"/>
      <c r="DX97" s="164"/>
      <c r="DY97" s="164"/>
      <c r="DZ97" s="164"/>
      <c r="EA97" s="164"/>
      <c r="EB97" s="164"/>
      <c r="EC97" s="164"/>
      <c r="ED97" s="164"/>
      <c r="EE97" s="164"/>
      <c r="EF97" s="164"/>
      <c r="EG97" s="164"/>
      <c r="EH97" s="164"/>
      <c r="EI97" s="164"/>
      <c r="EJ97" s="164"/>
      <c r="EK97" s="164"/>
      <c r="EL97" s="164"/>
      <c r="EM97" s="164"/>
      <c r="EN97" s="164"/>
      <c r="EO97" s="164"/>
      <c r="EP97" s="164"/>
      <c r="EQ97" s="164"/>
      <c r="ER97" s="164"/>
      <c r="ES97" s="164"/>
      <c r="ET97" s="164"/>
      <c r="EU97" s="164"/>
      <c r="EV97" s="164"/>
      <c r="EW97" s="164"/>
      <c r="EX97" s="164"/>
      <c r="EY97" s="164"/>
      <c r="EZ97" s="164"/>
      <c r="FA97" s="164"/>
      <c r="FB97" s="164"/>
      <c r="FC97" s="164"/>
      <c r="FD97" s="164"/>
      <c r="FE97" s="164"/>
      <c r="FF97" s="164"/>
      <c r="FG97" s="164"/>
      <c r="FH97" s="164"/>
      <c r="FI97" s="164"/>
      <c r="FJ97" s="164"/>
      <c r="FK97" s="164"/>
      <c r="FL97" s="164"/>
      <c r="FM97" s="164"/>
      <c r="FN97" s="164"/>
      <c r="FO97" s="164"/>
      <c r="FP97" s="164"/>
      <c r="FQ97" s="164"/>
      <c r="FR97" s="164"/>
      <c r="FS97" s="164"/>
      <c r="FT97" s="164"/>
      <c r="FU97" s="164"/>
      <c r="FV97" s="164"/>
      <c r="FW97" s="164"/>
      <c r="FX97" s="164"/>
      <c r="FY97" s="164"/>
      <c r="FZ97" s="164"/>
      <c r="GA97" s="164"/>
      <c r="GB97" s="164"/>
      <c r="GC97" s="164"/>
      <c r="GD97" s="164"/>
      <c r="GE97" s="164"/>
      <c r="GF97" s="164"/>
      <c r="GG97" s="164"/>
      <c r="GH97" s="164"/>
      <c r="GI97" s="164"/>
      <c r="GJ97" s="164"/>
      <c r="GK97" s="164"/>
      <c r="GL97" s="164"/>
      <c r="GM97" s="164"/>
      <c r="GN97" s="164"/>
      <c r="GO97" s="164"/>
      <c r="GP97" s="164"/>
      <c r="GQ97" s="164"/>
      <c r="GR97" s="164"/>
      <c r="GS97" s="164"/>
      <c r="GT97" s="164"/>
      <c r="GU97" s="164"/>
      <c r="GV97" s="164"/>
      <c r="GW97" s="164"/>
      <c r="GX97" s="164"/>
      <c r="GY97" s="164"/>
      <c r="GZ97" s="164"/>
      <c r="HA97" s="164"/>
      <c r="HB97" s="164"/>
      <c r="HC97" s="164"/>
      <c r="HD97" s="164"/>
      <c r="HE97" s="164"/>
      <c r="HF97" s="164"/>
      <c r="HG97" s="164"/>
      <c r="HH97" s="164"/>
      <c r="HI97" s="164"/>
      <c r="HJ97" s="164"/>
      <c r="HK97" s="164"/>
      <c r="HL97" s="164"/>
      <c r="HM97" s="164"/>
      <c r="HN97" s="164"/>
      <c r="HO97" s="164"/>
      <c r="HP97" s="164"/>
      <c r="HQ97" s="164"/>
      <c r="HR97" s="164"/>
      <c r="HS97" s="164"/>
      <c r="HT97" s="164"/>
      <c r="HU97" s="164"/>
      <c r="HV97" s="164"/>
      <c r="HW97" s="164"/>
      <c r="HX97" s="164"/>
      <c r="HY97" s="164"/>
      <c r="HZ97" s="164"/>
      <c r="IA97" s="164"/>
      <c r="IB97" s="164"/>
      <c r="IC97" s="164"/>
      <c r="ID97" s="164"/>
    </row>
    <row r="98" spans="1:238">
      <c r="A98" s="196"/>
      <c r="B98" s="164"/>
      <c r="C98" s="164"/>
      <c r="D98" s="196"/>
      <c r="E98" s="198"/>
      <c r="F98" s="199"/>
      <c r="G98" s="201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4"/>
      <c r="BM98" s="164"/>
      <c r="BN98" s="164"/>
      <c r="BO98" s="164"/>
      <c r="BP98" s="164"/>
      <c r="BQ98" s="164"/>
      <c r="BR98" s="164"/>
      <c r="BS98" s="164"/>
      <c r="BT98" s="164"/>
      <c r="BU98" s="164"/>
      <c r="BV98" s="164"/>
      <c r="BW98" s="164"/>
      <c r="BX98" s="164"/>
      <c r="BY98" s="164"/>
      <c r="BZ98" s="164"/>
      <c r="CA98" s="164"/>
      <c r="CB98" s="164"/>
      <c r="CC98" s="164"/>
      <c r="CD98" s="164"/>
      <c r="CE98" s="164"/>
      <c r="CF98" s="164"/>
      <c r="CG98" s="164"/>
      <c r="CH98" s="164"/>
      <c r="CI98" s="164"/>
      <c r="CJ98" s="164"/>
      <c r="CK98" s="164"/>
      <c r="CL98" s="164"/>
      <c r="CM98" s="164"/>
      <c r="CN98" s="164"/>
      <c r="CO98" s="164"/>
      <c r="CP98" s="164"/>
      <c r="CQ98" s="164"/>
      <c r="CR98" s="164"/>
      <c r="CS98" s="164"/>
      <c r="CT98" s="164"/>
      <c r="CU98" s="164"/>
      <c r="CV98" s="164"/>
      <c r="CW98" s="164"/>
      <c r="CX98" s="164"/>
      <c r="CY98" s="164"/>
      <c r="CZ98" s="164"/>
      <c r="DA98" s="164"/>
      <c r="DB98" s="164"/>
      <c r="DC98" s="164"/>
      <c r="DD98" s="164"/>
      <c r="DE98" s="164"/>
      <c r="DF98" s="164"/>
      <c r="DG98" s="164"/>
      <c r="DH98" s="164"/>
      <c r="DI98" s="164"/>
      <c r="DJ98" s="164"/>
      <c r="DK98" s="164"/>
      <c r="DL98" s="164"/>
      <c r="DM98" s="164"/>
      <c r="DN98" s="164"/>
      <c r="DO98" s="164"/>
      <c r="DP98" s="164"/>
      <c r="DQ98" s="164"/>
      <c r="DR98" s="164"/>
      <c r="DS98" s="164"/>
      <c r="DT98" s="164"/>
      <c r="DU98" s="164"/>
      <c r="DV98" s="164"/>
      <c r="DW98" s="164"/>
      <c r="DX98" s="164"/>
      <c r="DY98" s="164"/>
      <c r="DZ98" s="164"/>
      <c r="EA98" s="164"/>
      <c r="EB98" s="164"/>
      <c r="EC98" s="164"/>
      <c r="ED98" s="164"/>
      <c r="EE98" s="164"/>
      <c r="EF98" s="164"/>
      <c r="EG98" s="164"/>
      <c r="EH98" s="164"/>
      <c r="EI98" s="164"/>
      <c r="EJ98" s="164"/>
      <c r="EK98" s="164"/>
      <c r="EL98" s="164"/>
      <c r="EM98" s="164"/>
      <c r="EN98" s="164"/>
      <c r="EO98" s="164"/>
      <c r="EP98" s="164"/>
      <c r="EQ98" s="164"/>
      <c r="ER98" s="164"/>
      <c r="ES98" s="164"/>
      <c r="ET98" s="164"/>
      <c r="EU98" s="164"/>
      <c r="EV98" s="164"/>
      <c r="EW98" s="164"/>
      <c r="EX98" s="164"/>
      <c r="EY98" s="164"/>
      <c r="EZ98" s="164"/>
      <c r="FA98" s="164"/>
      <c r="FB98" s="164"/>
      <c r="FC98" s="164"/>
      <c r="FD98" s="164"/>
      <c r="FE98" s="164"/>
      <c r="FF98" s="164"/>
      <c r="FG98" s="164"/>
      <c r="FH98" s="164"/>
      <c r="FI98" s="164"/>
      <c r="FJ98" s="164"/>
      <c r="FK98" s="164"/>
      <c r="FL98" s="164"/>
      <c r="FM98" s="164"/>
      <c r="FN98" s="164"/>
      <c r="FO98" s="164"/>
      <c r="FP98" s="164"/>
      <c r="FQ98" s="164"/>
      <c r="FR98" s="164"/>
      <c r="FS98" s="164"/>
      <c r="FT98" s="164"/>
      <c r="FU98" s="164"/>
      <c r="FV98" s="164"/>
      <c r="FW98" s="164"/>
      <c r="FX98" s="164"/>
      <c r="FY98" s="164"/>
      <c r="FZ98" s="164"/>
      <c r="GA98" s="164"/>
      <c r="GB98" s="164"/>
      <c r="GC98" s="164"/>
      <c r="GD98" s="164"/>
      <c r="GE98" s="164"/>
      <c r="GF98" s="164"/>
      <c r="GG98" s="164"/>
      <c r="GH98" s="164"/>
      <c r="GI98" s="164"/>
      <c r="GJ98" s="164"/>
      <c r="GK98" s="164"/>
      <c r="GL98" s="164"/>
      <c r="GM98" s="164"/>
      <c r="GN98" s="164"/>
      <c r="GO98" s="164"/>
      <c r="GP98" s="164"/>
      <c r="GQ98" s="164"/>
      <c r="GR98" s="164"/>
      <c r="GS98" s="164"/>
      <c r="GT98" s="164"/>
      <c r="GU98" s="164"/>
      <c r="GV98" s="164"/>
      <c r="GW98" s="164"/>
      <c r="GX98" s="164"/>
      <c r="GY98" s="164"/>
      <c r="GZ98" s="164"/>
      <c r="HA98" s="164"/>
      <c r="HB98" s="164"/>
      <c r="HC98" s="164"/>
      <c r="HD98" s="164"/>
      <c r="HE98" s="164"/>
      <c r="HF98" s="164"/>
      <c r="HG98" s="164"/>
      <c r="HH98" s="164"/>
      <c r="HI98" s="164"/>
      <c r="HJ98" s="164"/>
      <c r="HK98" s="164"/>
      <c r="HL98" s="164"/>
      <c r="HM98" s="164"/>
      <c r="HN98" s="164"/>
      <c r="HO98" s="164"/>
      <c r="HP98" s="164"/>
      <c r="HQ98" s="164"/>
      <c r="HR98" s="164"/>
      <c r="HS98" s="164"/>
      <c r="HT98" s="164"/>
      <c r="HU98" s="164"/>
      <c r="HV98" s="164"/>
      <c r="HW98" s="164"/>
      <c r="HX98" s="164"/>
      <c r="HY98" s="164"/>
      <c r="HZ98" s="164"/>
      <c r="IA98" s="164"/>
      <c r="IB98" s="164"/>
      <c r="IC98" s="164"/>
      <c r="ID98" s="164"/>
    </row>
    <row r="99" spans="1:238">
      <c r="A99" s="196"/>
      <c r="B99" s="164"/>
      <c r="C99" s="164"/>
      <c r="D99" s="196"/>
      <c r="E99" s="198"/>
      <c r="F99" s="199"/>
      <c r="G99" s="201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4"/>
      <c r="BM99" s="164"/>
      <c r="BN99" s="164"/>
      <c r="BO99" s="164"/>
      <c r="BP99" s="164"/>
      <c r="BQ99" s="164"/>
      <c r="BR99" s="164"/>
      <c r="BS99" s="164"/>
      <c r="BT99" s="164"/>
      <c r="BU99" s="164"/>
      <c r="BV99" s="164"/>
      <c r="BW99" s="164"/>
      <c r="BX99" s="164"/>
      <c r="BY99" s="164"/>
      <c r="BZ99" s="164"/>
      <c r="CA99" s="164"/>
      <c r="CB99" s="164"/>
      <c r="CC99" s="164"/>
      <c r="CD99" s="164"/>
      <c r="CE99" s="164"/>
      <c r="CF99" s="164"/>
      <c r="CG99" s="164"/>
      <c r="CH99" s="164"/>
      <c r="CI99" s="164"/>
      <c r="CJ99" s="164"/>
      <c r="CK99" s="164"/>
      <c r="CL99" s="164"/>
      <c r="CM99" s="164"/>
      <c r="CN99" s="164"/>
      <c r="CO99" s="164"/>
      <c r="CP99" s="164"/>
      <c r="CQ99" s="164"/>
      <c r="CR99" s="164"/>
      <c r="CS99" s="164"/>
      <c r="CT99" s="164"/>
      <c r="CU99" s="164"/>
      <c r="CV99" s="164"/>
      <c r="CW99" s="164"/>
      <c r="CX99" s="164"/>
      <c r="CY99" s="164"/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/>
      <c r="FI99" s="164"/>
      <c r="FJ99" s="164"/>
      <c r="FK99" s="164"/>
      <c r="FL99" s="164"/>
      <c r="FM99" s="164"/>
      <c r="FN99" s="164"/>
      <c r="FO99" s="164"/>
      <c r="FP99" s="164"/>
      <c r="FQ99" s="164"/>
      <c r="FR99" s="164"/>
      <c r="FS99" s="164"/>
      <c r="FT99" s="164"/>
      <c r="FU99" s="164"/>
      <c r="FV99" s="164"/>
      <c r="FW99" s="164"/>
      <c r="FX99" s="164"/>
      <c r="FY99" s="164"/>
      <c r="FZ99" s="164"/>
      <c r="GA99" s="164"/>
      <c r="GB99" s="164"/>
      <c r="GC99" s="164"/>
      <c r="GD99" s="164"/>
      <c r="GE99" s="164"/>
      <c r="GF99" s="164"/>
      <c r="GG99" s="164"/>
      <c r="GH99" s="164"/>
      <c r="GI99" s="164"/>
      <c r="GJ99" s="164"/>
      <c r="GK99" s="164"/>
      <c r="GL99" s="164"/>
      <c r="GM99" s="164"/>
      <c r="GN99" s="164"/>
      <c r="GO99" s="164"/>
      <c r="GP99" s="164"/>
      <c r="GQ99" s="164"/>
      <c r="GR99" s="164"/>
      <c r="GS99" s="164"/>
      <c r="GT99" s="164"/>
      <c r="GU99" s="164"/>
      <c r="GV99" s="164"/>
      <c r="GW99" s="164"/>
      <c r="GX99" s="164"/>
      <c r="GY99" s="164"/>
      <c r="GZ99" s="164"/>
      <c r="HA99" s="164"/>
      <c r="HB99" s="164"/>
      <c r="HC99" s="164"/>
      <c r="HD99" s="164"/>
      <c r="HE99" s="164"/>
      <c r="HF99" s="164"/>
      <c r="HG99" s="164"/>
      <c r="HH99" s="164"/>
      <c r="HI99" s="164"/>
      <c r="HJ99" s="164"/>
      <c r="HK99" s="164"/>
      <c r="HL99" s="164"/>
      <c r="HM99" s="164"/>
      <c r="HN99" s="164"/>
      <c r="HO99" s="164"/>
      <c r="HP99" s="164"/>
      <c r="HQ99" s="164"/>
      <c r="HR99" s="164"/>
      <c r="HS99" s="164"/>
      <c r="HT99" s="164"/>
      <c r="HU99" s="164"/>
      <c r="HV99" s="164"/>
      <c r="HW99" s="164"/>
      <c r="HX99" s="164"/>
      <c r="HY99" s="164"/>
      <c r="HZ99" s="164"/>
      <c r="IA99" s="164"/>
      <c r="IB99" s="164"/>
      <c r="IC99" s="164"/>
      <c r="ID99" s="164"/>
    </row>
    <row r="100" spans="1:238">
      <c r="A100" s="196"/>
      <c r="B100" s="164"/>
      <c r="C100" s="164"/>
      <c r="D100" s="196"/>
      <c r="E100" s="198"/>
      <c r="F100" s="199"/>
      <c r="G100" s="201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64"/>
      <c r="BW100" s="164"/>
      <c r="BX100" s="164"/>
      <c r="BY100" s="164"/>
      <c r="BZ100" s="164"/>
      <c r="CA100" s="164"/>
      <c r="CB100" s="164"/>
      <c r="CC100" s="164"/>
      <c r="CD100" s="164"/>
      <c r="CE100" s="164"/>
      <c r="CF100" s="164"/>
      <c r="CG100" s="164"/>
      <c r="CH100" s="164"/>
      <c r="CI100" s="164"/>
      <c r="CJ100" s="164"/>
      <c r="CK100" s="164"/>
      <c r="CL100" s="164"/>
      <c r="CM100" s="164"/>
      <c r="CN100" s="164"/>
      <c r="CO100" s="164"/>
      <c r="CP100" s="164"/>
      <c r="CQ100" s="164"/>
      <c r="CR100" s="164"/>
      <c r="CS100" s="164"/>
      <c r="CT100" s="164"/>
      <c r="CU100" s="164"/>
      <c r="CV100" s="164"/>
      <c r="CW100" s="164"/>
      <c r="CX100" s="164"/>
      <c r="CY100" s="164"/>
      <c r="CZ100" s="164"/>
      <c r="DA100" s="164"/>
      <c r="DB100" s="164"/>
      <c r="DC100" s="164"/>
      <c r="DD100" s="164"/>
      <c r="DE100" s="164"/>
      <c r="DF100" s="164"/>
      <c r="DG100" s="164"/>
      <c r="DH100" s="164"/>
      <c r="DI100" s="164"/>
      <c r="DJ100" s="164"/>
      <c r="DK100" s="164"/>
      <c r="DL100" s="164"/>
      <c r="DM100" s="164"/>
      <c r="DN100" s="164"/>
      <c r="DO100" s="164"/>
      <c r="DP100" s="164"/>
      <c r="DQ100" s="164"/>
      <c r="DR100" s="164"/>
      <c r="DS100" s="164"/>
      <c r="DT100" s="164"/>
      <c r="DU100" s="164"/>
      <c r="DV100" s="164"/>
      <c r="DW100" s="164"/>
      <c r="DX100" s="164"/>
      <c r="DY100" s="164"/>
      <c r="DZ100" s="164"/>
      <c r="EA100" s="164"/>
      <c r="EB100" s="164"/>
      <c r="EC100" s="164"/>
      <c r="ED100" s="164"/>
      <c r="EE100" s="164"/>
      <c r="EF100" s="164"/>
      <c r="EG100" s="164"/>
      <c r="EH100" s="164"/>
      <c r="EI100" s="164"/>
      <c r="EJ100" s="164"/>
      <c r="EK100" s="164"/>
      <c r="EL100" s="164"/>
      <c r="EM100" s="164"/>
      <c r="EN100" s="164"/>
      <c r="EO100" s="164"/>
      <c r="EP100" s="164"/>
      <c r="EQ100" s="164"/>
      <c r="ER100" s="164"/>
      <c r="ES100" s="164"/>
      <c r="ET100" s="164"/>
      <c r="EU100" s="164"/>
      <c r="EV100" s="164"/>
      <c r="EW100" s="164"/>
      <c r="EX100" s="164"/>
      <c r="EY100" s="164"/>
      <c r="EZ100" s="164"/>
      <c r="FA100" s="164"/>
      <c r="FB100" s="164"/>
      <c r="FC100" s="164"/>
      <c r="FD100" s="164"/>
      <c r="FE100" s="164"/>
      <c r="FF100" s="164"/>
      <c r="FG100" s="164"/>
      <c r="FH100" s="164"/>
      <c r="FI100" s="164"/>
      <c r="FJ100" s="164"/>
      <c r="FK100" s="164"/>
      <c r="FL100" s="164"/>
      <c r="FM100" s="164"/>
      <c r="FN100" s="164"/>
      <c r="FO100" s="164"/>
      <c r="FP100" s="164"/>
      <c r="FQ100" s="164"/>
      <c r="FR100" s="164"/>
      <c r="FS100" s="164"/>
      <c r="FT100" s="164"/>
      <c r="FU100" s="164"/>
      <c r="FV100" s="164"/>
      <c r="FW100" s="164"/>
      <c r="FX100" s="164"/>
      <c r="FY100" s="164"/>
      <c r="FZ100" s="164"/>
      <c r="GA100" s="164"/>
      <c r="GB100" s="164"/>
      <c r="GC100" s="164"/>
      <c r="GD100" s="164"/>
      <c r="GE100" s="164"/>
      <c r="GF100" s="164"/>
      <c r="GG100" s="164"/>
      <c r="GH100" s="164"/>
      <c r="GI100" s="164"/>
      <c r="GJ100" s="164"/>
      <c r="GK100" s="164"/>
      <c r="GL100" s="164"/>
      <c r="GM100" s="164"/>
      <c r="GN100" s="164"/>
      <c r="GO100" s="164"/>
      <c r="GP100" s="164"/>
      <c r="GQ100" s="164"/>
      <c r="GR100" s="164"/>
      <c r="GS100" s="164"/>
      <c r="GT100" s="164"/>
      <c r="GU100" s="164"/>
      <c r="GV100" s="164"/>
      <c r="GW100" s="164"/>
      <c r="GX100" s="164"/>
      <c r="GY100" s="164"/>
      <c r="GZ100" s="164"/>
      <c r="HA100" s="164"/>
      <c r="HB100" s="164"/>
      <c r="HC100" s="164"/>
      <c r="HD100" s="164"/>
      <c r="HE100" s="164"/>
      <c r="HF100" s="164"/>
      <c r="HG100" s="164"/>
      <c r="HH100" s="164"/>
      <c r="HI100" s="164"/>
      <c r="HJ100" s="164"/>
      <c r="HK100" s="164"/>
      <c r="HL100" s="164"/>
      <c r="HM100" s="164"/>
      <c r="HN100" s="164"/>
      <c r="HO100" s="164"/>
      <c r="HP100" s="164"/>
      <c r="HQ100" s="164"/>
      <c r="HR100" s="164"/>
      <c r="HS100" s="164"/>
      <c r="HT100" s="164"/>
      <c r="HU100" s="164"/>
      <c r="HV100" s="164"/>
      <c r="HW100" s="164"/>
      <c r="HX100" s="164"/>
      <c r="HY100" s="164"/>
      <c r="HZ100" s="164"/>
      <c r="IA100" s="164"/>
      <c r="IB100" s="164"/>
      <c r="IC100" s="164"/>
      <c r="ID100" s="164"/>
    </row>
    <row r="101" spans="1:238">
      <c r="A101" s="196"/>
      <c r="B101" s="164"/>
      <c r="C101" s="164"/>
      <c r="D101" s="196"/>
      <c r="E101" s="198"/>
      <c r="F101" s="199"/>
      <c r="G101" s="201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4"/>
      <c r="BM101" s="164"/>
      <c r="BN101" s="164"/>
      <c r="BO101" s="164"/>
      <c r="BP101" s="164"/>
      <c r="BQ101" s="164"/>
      <c r="BR101" s="164"/>
      <c r="BS101" s="164"/>
      <c r="BT101" s="164"/>
      <c r="BU101" s="164"/>
      <c r="BV101" s="164"/>
      <c r="BW101" s="164"/>
      <c r="BX101" s="164"/>
      <c r="BY101" s="164"/>
      <c r="BZ101" s="164"/>
      <c r="CA101" s="164"/>
      <c r="CB101" s="164"/>
      <c r="CC101" s="164"/>
      <c r="CD101" s="164"/>
      <c r="CE101" s="164"/>
      <c r="CF101" s="164"/>
      <c r="CG101" s="164"/>
      <c r="CH101" s="164"/>
      <c r="CI101" s="164"/>
      <c r="CJ101" s="164"/>
      <c r="CK101" s="164"/>
      <c r="CL101" s="164"/>
      <c r="CM101" s="164"/>
      <c r="CN101" s="164"/>
      <c r="CO101" s="164"/>
      <c r="CP101" s="164"/>
      <c r="CQ101" s="164"/>
      <c r="CR101" s="164"/>
      <c r="CS101" s="164"/>
      <c r="CT101" s="164"/>
      <c r="CU101" s="164"/>
      <c r="CV101" s="164"/>
      <c r="CW101" s="164"/>
      <c r="CX101" s="164"/>
      <c r="CY101" s="164"/>
      <c r="CZ101" s="164"/>
      <c r="DA101" s="164"/>
      <c r="DB101" s="164"/>
      <c r="DC101" s="164"/>
      <c r="DD101" s="164"/>
      <c r="DE101" s="164"/>
      <c r="DF101" s="164"/>
      <c r="DG101" s="164"/>
      <c r="DH101" s="164"/>
      <c r="DI101" s="164"/>
      <c r="DJ101" s="164"/>
      <c r="DK101" s="164"/>
      <c r="DL101" s="164"/>
      <c r="DM101" s="164"/>
      <c r="DN101" s="164"/>
      <c r="DO101" s="164"/>
      <c r="DP101" s="164"/>
      <c r="DQ101" s="164"/>
      <c r="DR101" s="164"/>
      <c r="DS101" s="164"/>
      <c r="DT101" s="164"/>
      <c r="DU101" s="164"/>
      <c r="DV101" s="164"/>
      <c r="DW101" s="164"/>
      <c r="DX101" s="164"/>
      <c r="DY101" s="164"/>
      <c r="DZ101" s="164"/>
      <c r="EA101" s="164"/>
      <c r="EB101" s="164"/>
      <c r="EC101" s="164"/>
      <c r="ED101" s="164"/>
      <c r="EE101" s="164"/>
      <c r="EF101" s="164"/>
      <c r="EG101" s="164"/>
      <c r="EH101" s="164"/>
      <c r="EI101" s="164"/>
      <c r="EJ101" s="164"/>
      <c r="EK101" s="164"/>
      <c r="EL101" s="164"/>
      <c r="EM101" s="164"/>
      <c r="EN101" s="164"/>
      <c r="EO101" s="164"/>
      <c r="EP101" s="164"/>
      <c r="EQ101" s="164"/>
      <c r="ER101" s="164"/>
      <c r="ES101" s="164"/>
      <c r="ET101" s="164"/>
      <c r="EU101" s="164"/>
      <c r="EV101" s="164"/>
      <c r="EW101" s="164"/>
      <c r="EX101" s="164"/>
      <c r="EY101" s="164"/>
      <c r="EZ101" s="164"/>
      <c r="FA101" s="164"/>
      <c r="FB101" s="164"/>
      <c r="FC101" s="164"/>
      <c r="FD101" s="164"/>
      <c r="FE101" s="164"/>
      <c r="FF101" s="164"/>
      <c r="FG101" s="164"/>
      <c r="FH101" s="164"/>
      <c r="FI101" s="164"/>
      <c r="FJ101" s="164"/>
      <c r="FK101" s="164"/>
      <c r="FL101" s="164"/>
      <c r="FM101" s="164"/>
      <c r="FN101" s="164"/>
      <c r="FO101" s="164"/>
      <c r="FP101" s="164"/>
      <c r="FQ101" s="164"/>
      <c r="FR101" s="164"/>
      <c r="FS101" s="164"/>
      <c r="FT101" s="164"/>
      <c r="FU101" s="164"/>
      <c r="FV101" s="164"/>
      <c r="FW101" s="164"/>
      <c r="FX101" s="164"/>
      <c r="FY101" s="164"/>
      <c r="FZ101" s="164"/>
      <c r="GA101" s="164"/>
      <c r="GB101" s="164"/>
      <c r="GC101" s="164"/>
      <c r="GD101" s="164"/>
      <c r="GE101" s="164"/>
      <c r="GF101" s="164"/>
      <c r="GG101" s="164"/>
      <c r="GH101" s="164"/>
      <c r="GI101" s="164"/>
      <c r="GJ101" s="164"/>
      <c r="GK101" s="164"/>
      <c r="GL101" s="164"/>
      <c r="GM101" s="164"/>
      <c r="GN101" s="164"/>
      <c r="GO101" s="164"/>
      <c r="GP101" s="164"/>
      <c r="GQ101" s="164"/>
      <c r="GR101" s="164"/>
      <c r="GS101" s="164"/>
      <c r="GT101" s="164"/>
      <c r="GU101" s="164"/>
      <c r="GV101" s="164"/>
      <c r="GW101" s="164"/>
      <c r="GX101" s="164"/>
      <c r="GY101" s="164"/>
      <c r="GZ101" s="164"/>
      <c r="HA101" s="164"/>
      <c r="HB101" s="164"/>
      <c r="HC101" s="164"/>
      <c r="HD101" s="164"/>
      <c r="HE101" s="164"/>
      <c r="HF101" s="164"/>
      <c r="HG101" s="164"/>
      <c r="HH101" s="164"/>
      <c r="HI101" s="164"/>
      <c r="HJ101" s="164"/>
      <c r="HK101" s="164"/>
      <c r="HL101" s="164"/>
      <c r="HM101" s="164"/>
      <c r="HN101" s="164"/>
      <c r="HO101" s="164"/>
      <c r="HP101" s="164"/>
      <c r="HQ101" s="164"/>
      <c r="HR101" s="164"/>
      <c r="HS101" s="164"/>
      <c r="HT101" s="164"/>
      <c r="HU101" s="164"/>
      <c r="HV101" s="164"/>
      <c r="HW101" s="164"/>
      <c r="HX101" s="164"/>
      <c r="HY101" s="164"/>
      <c r="HZ101" s="164"/>
      <c r="IA101" s="164"/>
      <c r="IB101" s="164"/>
      <c r="IC101" s="164"/>
      <c r="ID101" s="164"/>
    </row>
    <row r="102" spans="1:238">
      <c r="A102" s="196"/>
      <c r="B102" s="164"/>
      <c r="C102" s="164"/>
      <c r="D102" s="196"/>
      <c r="E102" s="198"/>
      <c r="F102" s="199"/>
      <c r="G102" s="201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4"/>
      <c r="BM102" s="164"/>
      <c r="BN102" s="164"/>
      <c r="BO102" s="164"/>
      <c r="BP102" s="164"/>
      <c r="BQ102" s="164"/>
      <c r="BR102" s="164"/>
      <c r="BS102" s="164"/>
      <c r="BT102" s="164"/>
      <c r="BU102" s="164"/>
      <c r="BV102" s="164"/>
      <c r="BW102" s="164"/>
      <c r="BX102" s="164"/>
      <c r="BY102" s="164"/>
      <c r="BZ102" s="164"/>
      <c r="CA102" s="164"/>
      <c r="CB102" s="164"/>
      <c r="CC102" s="164"/>
      <c r="CD102" s="164"/>
      <c r="CE102" s="164"/>
      <c r="CF102" s="164"/>
      <c r="CG102" s="164"/>
      <c r="CH102" s="164"/>
      <c r="CI102" s="164"/>
      <c r="CJ102" s="164"/>
      <c r="CK102" s="164"/>
      <c r="CL102" s="164"/>
      <c r="CM102" s="164"/>
      <c r="CN102" s="164"/>
      <c r="CO102" s="164"/>
      <c r="CP102" s="164"/>
      <c r="CQ102" s="164"/>
      <c r="CR102" s="164"/>
      <c r="CS102" s="164"/>
      <c r="CT102" s="164"/>
      <c r="CU102" s="164"/>
      <c r="CV102" s="164"/>
      <c r="CW102" s="164"/>
      <c r="CX102" s="164"/>
      <c r="CY102" s="164"/>
      <c r="CZ102" s="164"/>
      <c r="DA102" s="164"/>
      <c r="DB102" s="164"/>
      <c r="DC102" s="164"/>
      <c r="DD102" s="164"/>
      <c r="DE102" s="164"/>
      <c r="DF102" s="164"/>
      <c r="DG102" s="164"/>
      <c r="DH102" s="164"/>
      <c r="DI102" s="164"/>
      <c r="DJ102" s="164"/>
      <c r="DK102" s="164"/>
      <c r="DL102" s="164"/>
      <c r="DM102" s="164"/>
      <c r="DN102" s="164"/>
      <c r="DO102" s="164"/>
      <c r="DP102" s="164"/>
      <c r="DQ102" s="164"/>
      <c r="DR102" s="164"/>
      <c r="DS102" s="164"/>
      <c r="DT102" s="164"/>
      <c r="DU102" s="164"/>
      <c r="DV102" s="164"/>
      <c r="DW102" s="164"/>
      <c r="DX102" s="164"/>
      <c r="DY102" s="164"/>
      <c r="DZ102" s="164"/>
      <c r="EA102" s="164"/>
      <c r="EB102" s="164"/>
      <c r="EC102" s="164"/>
      <c r="ED102" s="164"/>
      <c r="EE102" s="164"/>
      <c r="EF102" s="164"/>
      <c r="EG102" s="164"/>
      <c r="EH102" s="164"/>
      <c r="EI102" s="164"/>
      <c r="EJ102" s="164"/>
      <c r="EK102" s="164"/>
      <c r="EL102" s="164"/>
      <c r="EM102" s="164"/>
      <c r="EN102" s="164"/>
      <c r="EO102" s="164"/>
      <c r="EP102" s="164"/>
      <c r="EQ102" s="164"/>
      <c r="ER102" s="164"/>
      <c r="ES102" s="164"/>
      <c r="ET102" s="164"/>
      <c r="EU102" s="164"/>
      <c r="EV102" s="164"/>
      <c r="EW102" s="164"/>
      <c r="EX102" s="164"/>
      <c r="EY102" s="164"/>
      <c r="EZ102" s="164"/>
      <c r="FA102" s="164"/>
      <c r="FB102" s="164"/>
      <c r="FC102" s="164"/>
      <c r="FD102" s="164"/>
      <c r="FE102" s="164"/>
      <c r="FF102" s="164"/>
      <c r="FG102" s="164"/>
      <c r="FH102" s="164"/>
      <c r="FI102" s="164"/>
      <c r="FJ102" s="164"/>
      <c r="FK102" s="164"/>
      <c r="FL102" s="164"/>
      <c r="FM102" s="164"/>
      <c r="FN102" s="164"/>
      <c r="FO102" s="164"/>
      <c r="FP102" s="164"/>
      <c r="FQ102" s="164"/>
      <c r="FR102" s="164"/>
      <c r="FS102" s="164"/>
      <c r="FT102" s="164"/>
      <c r="FU102" s="164"/>
      <c r="FV102" s="164"/>
      <c r="FW102" s="164"/>
      <c r="FX102" s="164"/>
      <c r="FY102" s="164"/>
      <c r="FZ102" s="164"/>
      <c r="GA102" s="164"/>
      <c r="GB102" s="164"/>
      <c r="GC102" s="164"/>
      <c r="GD102" s="164"/>
      <c r="GE102" s="164"/>
      <c r="GF102" s="164"/>
      <c r="GG102" s="164"/>
      <c r="GH102" s="164"/>
      <c r="GI102" s="164"/>
      <c r="GJ102" s="164"/>
      <c r="GK102" s="164"/>
      <c r="GL102" s="164"/>
      <c r="GM102" s="164"/>
      <c r="GN102" s="164"/>
      <c r="GO102" s="164"/>
      <c r="GP102" s="164"/>
      <c r="GQ102" s="164"/>
      <c r="GR102" s="164"/>
      <c r="GS102" s="164"/>
      <c r="GT102" s="164"/>
      <c r="GU102" s="164"/>
      <c r="GV102" s="164"/>
      <c r="GW102" s="164"/>
      <c r="GX102" s="164"/>
      <c r="GY102" s="164"/>
      <c r="GZ102" s="164"/>
      <c r="HA102" s="164"/>
      <c r="HB102" s="164"/>
      <c r="HC102" s="164"/>
      <c r="HD102" s="164"/>
      <c r="HE102" s="164"/>
      <c r="HF102" s="164"/>
      <c r="HG102" s="164"/>
      <c r="HH102" s="164"/>
      <c r="HI102" s="164"/>
      <c r="HJ102" s="164"/>
      <c r="HK102" s="164"/>
      <c r="HL102" s="164"/>
      <c r="HM102" s="164"/>
      <c r="HN102" s="164"/>
      <c r="HO102" s="164"/>
      <c r="HP102" s="164"/>
      <c r="HQ102" s="164"/>
      <c r="HR102" s="164"/>
      <c r="HS102" s="164"/>
      <c r="HT102" s="164"/>
      <c r="HU102" s="164"/>
      <c r="HV102" s="164"/>
      <c r="HW102" s="164"/>
      <c r="HX102" s="164"/>
      <c r="HY102" s="164"/>
      <c r="HZ102" s="164"/>
      <c r="IA102" s="164"/>
      <c r="IB102" s="164"/>
      <c r="IC102" s="164"/>
      <c r="ID102" s="164"/>
    </row>
    <row r="103" spans="1:238">
      <c r="A103" s="196"/>
      <c r="B103" s="164"/>
      <c r="C103" s="164"/>
      <c r="D103" s="196"/>
      <c r="E103" s="198"/>
      <c r="F103" s="199"/>
      <c r="G103" s="201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4"/>
      <c r="BM103" s="164"/>
      <c r="BN103" s="164"/>
      <c r="BO103" s="164"/>
      <c r="BP103" s="164"/>
      <c r="BQ103" s="164"/>
      <c r="BR103" s="164"/>
      <c r="BS103" s="164"/>
      <c r="BT103" s="164"/>
      <c r="BU103" s="164"/>
      <c r="BV103" s="164"/>
      <c r="BW103" s="164"/>
      <c r="BX103" s="164"/>
      <c r="BY103" s="164"/>
      <c r="BZ103" s="164"/>
      <c r="CA103" s="164"/>
      <c r="CB103" s="164"/>
      <c r="CC103" s="164"/>
      <c r="CD103" s="164"/>
      <c r="CE103" s="164"/>
      <c r="CF103" s="164"/>
      <c r="CG103" s="164"/>
      <c r="CH103" s="164"/>
      <c r="CI103" s="164"/>
      <c r="CJ103" s="164"/>
      <c r="CK103" s="164"/>
      <c r="CL103" s="164"/>
      <c r="CM103" s="164"/>
      <c r="CN103" s="164"/>
      <c r="CO103" s="164"/>
      <c r="CP103" s="164"/>
      <c r="CQ103" s="164"/>
      <c r="CR103" s="164"/>
      <c r="CS103" s="164"/>
      <c r="CT103" s="164"/>
      <c r="CU103" s="164"/>
      <c r="CV103" s="164"/>
      <c r="CW103" s="164"/>
      <c r="CX103" s="164"/>
      <c r="CY103" s="164"/>
      <c r="CZ103" s="164"/>
      <c r="DA103" s="164"/>
      <c r="DB103" s="164"/>
      <c r="DC103" s="164"/>
      <c r="DD103" s="164"/>
      <c r="DE103" s="164"/>
      <c r="DF103" s="164"/>
      <c r="DG103" s="164"/>
      <c r="DH103" s="164"/>
      <c r="DI103" s="164"/>
      <c r="DJ103" s="164"/>
      <c r="DK103" s="164"/>
      <c r="DL103" s="164"/>
      <c r="DM103" s="164"/>
      <c r="DN103" s="164"/>
      <c r="DO103" s="164"/>
      <c r="DP103" s="164"/>
      <c r="DQ103" s="164"/>
      <c r="DR103" s="164"/>
      <c r="DS103" s="164"/>
      <c r="DT103" s="164"/>
      <c r="DU103" s="164"/>
      <c r="DV103" s="164"/>
      <c r="DW103" s="164"/>
      <c r="DX103" s="164"/>
      <c r="DY103" s="164"/>
      <c r="DZ103" s="164"/>
      <c r="EA103" s="164"/>
      <c r="EB103" s="164"/>
      <c r="EC103" s="164"/>
      <c r="ED103" s="164"/>
      <c r="EE103" s="164"/>
      <c r="EF103" s="164"/>
      <c r="EG103" s="164"/>
      <c r="EH103" s="164"/>
      <c r="EI103" s="164"/>
      <c r="EJ103" s="164"/>
      <c r="EK103" s="164"/>
      <c r="EL103" s="164"/>
      <c r="EM103" s="164"/>
      <c r="EN103" s="164"/>
      <c r="EO103" s="164"/>
      <c r="EP103" s="164"/>
      <c r="EQ103" s="164"/>
      <c r="ER103" s="164"/>
      <c r="ES103" s="164"/>
      <c r="ET103" s="164"/>
      <c r="EU103" s="164"/>
      <c r="EV103" s="164"/>
      <c r="EW103" s="164"/>
      <c r="EX103" s="164"/>
      <c r="EY103" s="164"/>
      <c r="EZ103" s="164"/>
      <c r="FA103" s="164"/>
      <c r="FB103" s="164"/>
      <c r="FC103" s="164"/>
      <c r="FD103" s="164"/>
      <c r="FE103" s="164"/>
      <c r="FF103" s="164"/>
      <c r="FG103" s="164"/>
      <c r="FH103" s="164"/>
      <c r="FI103" s="164"/>
      <c r="FJ103" s="164"/>
      <c r="FK103" s="164"/>
      <c r="FL103" s="164"/>
      <c r="FM103" s="164"/>
      <c r="FN103" s="164"/>
      <c r="FO103" s="164"/>
      <c r="FP103" s="164"/>
      <c r="FQ103" s="164"/>
      <c r="FR103" s="164"/>
      <c r="FS103" s="164"/>
      <c r="FT103" s="164"/>
      <c r="FU103" s="164"/>
      <c r="FV103" s="164"/>
      <c r="FW103" s="164"/>
      <c r="FX103" s="164"/>
      <c r="FY103" s="164"/>
      <c r="FZ103" s="164"/>
      <c r="GA103" s="164"/>
      <c r="GB103" s="164"/>
      <c r="GC103" s="164"/>
      <c r="GD103" s="164"/>
      <c r="GE103" s="164"/>
      <c r="GF103" s="164"/>
      <c r="GG103" s="164"/>
      <c r="GH103" s="164"/>
      <c r="GI103" s="164"/>
      <c r="GJ103" s="164"/>
      <c r="GK103" s="164"/>
      <c r="GL103" s="164"/>
      <c r="GM103" s="164"/>
      <c r="GN103" s="164"/>
      <c r="GO103" s="164"/>
      <c r="GP103" s="164"/>
      <c r="GQ103" s="164"/>
      <c r="GR103" s="164"/>
      <c r="GS103" s="164"/>
      <c r="GT103" s="164"/>
      <c r="GU103" s="164"/>
      <c r="GV103" s="164"/>
      <c r="GW103" s="164"/>
      <c r="GX103" s="164"/>
      <c r="GY103" s="164"/>
      <c r="GZ103" s="164"/>
      <c r="HA103" s="164"/>
      <c r="HB103" s="164"/>
      <c r="HC103" s="164"/>
      <c r="HD103" s="164"/>
      <c r="HE103" s="164"/>
      <c r="HF103" s="164"/>
      <c r="HG103" s="164"/>
      <c r="HH103" s="164"/>
      <c r="HI103" s="164"/>
      <c r="HJ103" s="164"/>
      <c r="HK103" s="164"/>
      <c r="HL103" s="164"/>
      <c r="HM103" s="164"/>
      <c r="HN103" s="164"/>
      <c r="HO103" s="164"/>
      <c r="HP103" s="164"/>
      <c r="HQ103" s="164"/>
      <c r="HR103" s="164"/>
      <c r="HS103" s="164"/>
      <c r="HT103" s="164"/>
      <c r="HU103" s="164"/>
      <c r="HV103" s="164"/>
      <c r="HW103" s="164"/>
      <c r="HX103" s="164"/>
      <c r="HY103" s="164"/>
      <c r="HZ103" s="164"/>
      <c r="IA103" s="164"/>
      <c r="IB103" s="164"/>
      <c r="IC103" s="164"/>
      <c r="ID103" s="164"/>
    </row>
    <row r="104" spans="1:238">
      <c r="A104" s="196"/>
      <c r="B104" s="164"/>
      <c r="C104" s="164"/>
      <c r="D104" s="196"/>
      <c r="E104" s="198"/>
      <c r="F104" s="199"/>
      <c r="G104" s="201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4"/>
      <c r="BT104" s="164"/>
      <c r="BU104" s="164"/>
      <c r="BV104" s="164"/>
      <c r="BW104" s="164"/>
      <c r="BX104" s="164"/>
      <c r="BY104" s="164"/>
      <c r="BZ104" s="164"/>
      <c r="CA104" s="164"/>
      <c r="CB104" s="164"/>
      <c r="CC104" s="164"/>
      <c r="CD104" s="164"/>
      <c r="CE104" s="164"/>
      <c r="CF104" s="164"/>
      <c r="CG104" s="164"/>
      <c r="CH104" s="164"/>
      <c r="CI104" s="164"/>
      <c r="CJ104" s="164"/>
      <c r="CK104" s="164"/>
      <c r="CL104" s="164"/>
      <c r="CM104" s="164"/>
      <c r="CN104" s="164"/>
      <c r="CO104" s="164"/>
      <c r="CP104" s="164"/>
      <c r="CQ104" s="164"/>
      <c r="CR104" s="164"/>
      <c r="CS104" s="164"/>
      <c r="CT104" s="164"/>
      <c r="CU104" s="164"/>
      <c r="CV104" s="164"/>
      <c r="CW104" s="164"/>
      <c r="CX104" s="164"/>
      <c r="CY104" s="164"/>
      <c r="CZ104" s="164"/>
      <c r="DA104" s="164"/>
      <c r="DB104" s="164"/>
      <c r="DC104" s="164"/>
      <c r="DD104" s="164"/>
      <c r="DE104" s="164"/>
      <c r="DF104" s="164"/>
      <c r="DG104" s="164"/>
      <c r="DH104" s="164"/>
      <c r="DI104" s="164"/>
      <c r="DJ104" s="164"/>
      <c r="DK104" s="164"/>
      <c r="DL104" s="164"/>
      <c r="DM104" s="164"/>
      <c r="DN104" s="164"/>
      <c r="DO104" s="164"/>
      <c r="DP104" s="164"/>
      <c r="DQ104" s="164"/>
      <c r="DR104" s="164"/>
      <c r="DS104" s="164"/>
      <c r="DT104" s="164"/>
      <c r="DU104" s="164"/>
      <c r="DV104" s="164"/>
      <c r="DW104" s="164"/>
      <c r="DX104" s="164"/>
      <c r="DY104" s="164"/>
      <c r="DZ104" s="164"/>
      <c r="EA104" s="164"/>
      <c r="EB104" s="164"/>
      <c r="EC104" s="164"/>
      <c r="ED104" s="164"/>
      <c r="EE104" s="164"/>
      <c r="EF104" s="164"/>
      <c r="EG104" s="164"/>
      <c r="EH104" s="164"/>
      <c r="EI104" s="164"/>
      <c r="EJ104" s="164"/>
      <c r="EK104" s="164"/>
      <c r="EL104" s="164"/>
      <c r="EM104" s="164"/>
      <c r="EN104" s="164"/>
      <c r="EO104" s="164"/>
      <c r="EP104" s="164"/>
      <c r="EQ104" s="164"/>
      <c r="ER104" s="164"/>
      <c r="ES104" s="164"/>
      <c r="ET104" s="164"/>
      <c r="EU104" s="164"/>
      <c r="EV104" s="164"/>
      <c r="EW104" s="164"/>
      <c r="EX104" s="164"/>
      <c r="EY104" s="164"/>
      <c r="EZ104" s="164"/>
      <c r="FA104" s="164"/>
      <c r="FB104" s="164"/>
      <c r="FC104" s="164"/>
      <c r="FD104" s="164"/>
      <c r="FE104" s="164"/>
      <c r="FF104" s="164"/>
      <c r="FG104" s="164"/>
      <c r="FH104" s="164"/>
      <c r="FI104" s="164"/>
      <c r="FJ104" s="164"/>
      <c r="FK104" s="164"/>
      <c r="FL104" s="164"/>
      <c r="FM104" s="164"/>
      <c r="FN104" s="164"/>
      <c r="FO104" s="164"/>
      <c r="FP104" s="164"/>
      <c r="FQ104" s="164"/>
      <c r="FR104" s="164"/>
      <c r="FS104" s="164"/>
      <c r="FT104" s="164"/>
      <c r="FU104" s="164"/>
      <c r="FV104" s="164"/>
      <c r="FW104" s="164"/>
      <c r="FX104" s="164"/>
      <c r="FY104" s="164"/>
      <c r="FZ104" s="164"/>
      <c r="GA104" s="164"/>
      <c r="GB104" s="164"/>
      <c r="GC104" s="164"/>
      <c r="GD104" s="164"/>
      <c r="GE104" s="164"/>
      <c r="GF104" s="164"/>
      <c r="GG104" s="164"/>
      <c r="GH104" s="164"/>
      <c r="GI104" s="164"/>
      <c r="GJ104" s="164"/>
      <c r="GK104" s="164"/>
      <c r="GL104" s="164"/>
      <c r="GM104" s="164"/>
      <c r="GN104" s="164"/>
      <c r="GO104" s="164"/>
      <c r="GP104" s="164"/>
      <c r="GQ104" s="164"/>
      <c r="GR104" s="164"/>
      <c r="GS104" s="164"/>
      <c r="GT104" s="164"/>
      <c r="GU104" s="164"/>
      <c r="GV104" s="164"/>
      <c r="GW104" s="164"/>
      <c r="GX104" s="164"/>
      <c r="GY104" s="164"/>
      <c r="GZ104" s="164"/>
      <c r="HA104" s="164"/>
      <c r="HB104" s="164"/>
      <c r="HC104" s="164"/>
      <c r="HD104" s="164"/>
      <c r="HE104" s="164"/>
      <c r="HF104" s="164"/>
      <c r="HG104" s="164"/>
      <c r="HH104" s="164"/>
      <c r="HI104" s="164"/>
      <c r="HJ104" s="164"/>
      <c r="HK104" s="164"/>
      <c r="HL104" s="164"/>
      <c r="HM104" s="164"/>
      <c r="HN104" s="164"/>
      <c r="HO104" s="164"/>
      <c r="HP104" s="164"/>
      <c r="HQ104" s="164"/>
      <c r="HR104" s="164"/>
      <c r="HS104" s="164"/>
      <c r="HT104" s="164"/>
      <c r="HU104" s="164"/>
      <c r="HV104" s="164"/>
      <c r="HW104" s="164"/>
      <c r="HX104" s="164"/>
      <c r="HY104" s="164"/>
      <c r="HZ104" s="164"/>
      <c r="IA104" s="164"/>
      <c r="IB104" s="164"/>
      <c r="IC104" s="164"/>
      <c r="ID104" s="164"/>
    </row>
    <row r="105" spans="1:238">
      <c r="A105" s="196"/>
      <c r="B105" s="164"/>
      <c r="C105" s="164"/>
      <c r="D105" s="196"/>
      <c r="E105" s="198"/>
      <c r="F105" s="199"/>
      <c r="G105" s="201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4"/>
      <c r="AR105" s="164"/>
      <c r="AS105" s="164"/>
      <c r="AT105" s="164"/>
      <c r="AU105" s="164"/>
      <c r="AV105" s="164"/>
      <c r="AW105" s="164"/>
      <c r="AX105" s="164"/>
      <c r="AY105" s="164"/>
      <c r="AZ105" s="164"/>
      <c r="BA105" s="164"/>
      <c r="BB105" s="164"/>
      <c r="BC105" s="164"/>
      <c r="BD105" s="164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4"/>
      <c r="BT105" s="164"/>
      <c r="BU105" s="164"/>
      <c r="BV105" s="164"/>
      <c r="BW105" s="164"/>
      <c r="BX105" s="164"/>
      <c r="BY105" s="164"/>
      <c r="BZ105" s="164"/>
      <c r="CA105" s="164"/>
      <c r="CB105" s="164"/>
      <c r="CC105" s="164"/>
      <c r="CD105" s="164"/>
      <c r="CE105" s="164"/>
      <c r="CF105" s="164"/>
      <c r="CG105" s="164"/>
      <c r="CH105" s="164"/>
      <c r="CI105" s="164"/>
      <c r="CJ105" s="164"/>
      <c r="CK105" s="164"/>
      <c r="CL105" s="164"/>
      <c r="CM105" s="164"/>
      <c r="CN105" s="164"/>
      <c r="CO105" s="164"/>
      <c r="CP105" s="164"/>
      <c r="CQ105" s="164"/>
      <c r="CR105" s="164"/>
      <c r="CS105" s="164"/>
      <c r="CT105" s="164"/>
      <c r="CU105" s="164"/>
      <c r="CV105" s="164"/>
      <c r="CW105" s="164"/>
      <c r="CX105" s="164"/>
      <c r="CY105" s="164"/>
      <c r="CZ105" s="164"/>
      <c r="DA105" s="164"/>
      <c r="DB105" s="164"/>
      <c r="DC105" s="164"/>
      <c r="DD105" s="164"/>
      <c r="DE105" s="164"/>
      <c r="DF105" s="164"/>
      <c r="DG105" s="164"/>
      <c r="DH105" s="164"/>
      <c r="DI105" s="164"/>
      <c r="DJ105" s="164"/>
      <c r="DK105" s="164"/>
      <c r="DL105" s="164"/>
      <c r="DM105" s="164"/>
      <c r="DN105" s="164"/>
      <c r="DO105" s="164"/>
      <c r="DP105" s="164"/>
      <c r="DQ105" s="164"/>
      <c r="DR105" s="164"/>
      <c r="DS105" s="164"/>
      <c r="DT105" s="164"/>
      <c r="DU105" s="164"/>
      <c r="DV105" s="164"/>
      <c r="DW105" s="164"/>
      <c r="DX105" s="164"/>
      <c r="DY105" s="164"/>
      <c r="DZ105" s="164"/>
      <c r="EA105" s="164"/>
      <c r="EB105" s="164"/>
      <c r="EC105" s="164"/>
      <c r="ED105" s="164"/>
      <c r="EE105" s="164"/>
      <c r="EF105" s="164"/>
      <c r="EG105" s="164"/>
      <c r="EH105" s="164"/>
      <c r="EI105" s="164"/>
      <c r="EJ105" s="164"/>
      <c r="EK105" s="164"/>
      <c r="EL105" s="164"/>
      <c r="EM105" s="164"/>
      <c r="EN105" s="164"/>
      <c r="EO105" s="164"/>
      <c r="EP105" s="164"/>
      <c r="EQ105" s="164"/>
      <c r="ER105" s="164"/>
      <c r="ES105" s="164"/>
      <c r="ET105" s="164"/>
      <c r="EU105" s="164"/>
      <c r="EV105" s="164"/>
      <c r="EW105" s="164"/>
      <c r="EX105" s="164"/>
      <c r="EY105" s="164"/>
      <c r="EZ105" s="164"/>
      <c r="FA105" s="164"/>
      <c r="FB105" s="164"/>
      <c r="FC105" s="164"/>
      <c r="FD105" s="164"/>
      <c r="FE105" s="164"/>
      <c r="FF105" s="164"/>
      <c r="FG105" s="164"/>
      <c r="FH105" s="164"/>
      <c r="FI105" s="164"/>
      <c r="FJ105" s="164"/>
      <c r="FK105" s="164"/>
      <c r="FL105" s="164"/>
      <c r="FM105" s="164"/>
      <c r="FN105" s="164"/>
      <c r="FO105" s="164"/>
      <c r="FP105" s="164"/>
      <c r="FQ105" s="164"/>
      <c r="FR105" s="164"/>
      <c r="FS105" s="164"/>
      <c r="FT105" s="164"/>
      <c r="FU105" s="164"/>
      <c r="FV105" s="164"/>
      <c r="FW105" s="164"/>
      <c r="FX105" s="164"/>
      <c r="FY105" s="164"/>
      <c r="FZ105" s="164"/>
      <c r="GA105" s="164"/>
      <c r="GB105" s="164"/>
      <c r="GC105" s="164"/>
      <c r="GD105" s="164"/>
      <c r="GE105" s="164"/>
      <c r="GF105" s="164"/>
      <c r="GG105" s="164"/>
      <c r="GH105" s="164"/>
      <c r="GI105" s="164"/>
      <c r="GJ105" s="164"/>
      <c r="GK105" s="164"/>
      <c r="GL105" s="164"/>
      <c r="GM105" s="164"/>
      <c r="GN105" s="164"/>
      <c r="GO105" s="164"/>
      <c r="GP105" s="164"/>
      <c r="GQ105" s="164"/>
      <c r="GR105" s="164"/>
      <c r="GS105" s="164"/>
      <c r="GT105" s="164"/>
      <c r="GU105" s="164"/>
      <c r="GV105" s="164"/>
      <c r="GW105" s="164"/>
      <c r="GX105" s="164"/>
      <c r="GY105" s="164"/>
      <c r="GZ105" s="164"/>
      <c r="HA105" s="164"/>
      <c r="HB105" s="164"/>
      <c r="HC105" s="164"/>
      <c r="HD105" s="164"/>
      <c r="HE105" s="164"/>
      <c r="HF105" s="164"/>
      <c r="HG105" s="164"/>
      <c r="HH105" s="164"/>
      <c r="HI105" s="164"/>
      <c r="HJ105" s="164"/>
      <c r="HK105" s="164"/>
      <c r="HL105" s="164"/>
      <c r="HM105" s="164"/>
      <c r="HN105" s="164"/>
      <c r="HO105" s="164"/>
      <c r="HP105" s="164"/>
      <c r="HQ105" s="164"/>
      <c r="HR105" s="164"/>
      <c r="HS105" s="164"/>
      <c r="HT105" s="164"/>
      <c r="HU105" s="164"/>
      <c r="HV105" s="164"/>
      <c r="HW105" s="164"/>
      <c r="HX105" s="164"/>
      <c r="HY105" s="164"/>
      <c r="HZ105" s="164"/>
      <c r="IA105" s="164"/>
      <c r="IB105" s="164"/>
      <c r="IC105" s="164"/>
      <c r="ID105" s="164"/>
    </row>
    <row r="106" spans="1:238">
      <c r="A106" s="196"/>
      <c r="B106" s="164"/>
      <c r="C106" s="164"/>
      <c r="D106" s="196"/>
      <c r="E106" s="198"/>
      <c r="F106" s="199"/>
      <c r="G106" s="201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  <c r="AU106" s="164"/>
      <c r="AV106" s="164"/>
      <c r="AW106" s="164"/>
      <c r="AX106" s="164"/>
      <c r="AY106" s="164"/>
      <c r="AZ106" s="164"/>
      <c r="BA106" s="164"/>
      <c r="BB106" s="164"/>
      <c r="BC106" s="164"/>
      <c r="BD106" s="164"/>
      <c r="BE106" s="164"/>
      <c r="BF106" s="164"/>
      <c r="BG106" s="164"/>
      <c r="BH106" s="164"/>
      <c r="BI106" s="164"/>
      <c r="BJ106" s="164"/>
      <c r="BK106" s="164"/>
      <c r="BL106" s="164"/>
      <c r="BM106" s="164"/>
      <c r="BN106" s="164"/>
      <c r="BO106" s="164"/>
      <c r="BP106" s="164"/>
      <c r="BQ106" s="164"/>
      <c r="BR106" s="164"/>
      <c r="BS106" s="164"/>
      <c r="BT106" s="164"/>
      <c r="BU106" s="164"/>
      <c r="BV106" s="164"/>
      <c r="BW106" s="164"/>
      <c r="BX106" s="164"/>
      <c r="BY106" s="164"/>
      <c r="BZ106" s="164"/>
      <c r="CA106" s="164"/>
      <c r="CB106" s="164"/>
      <c r="CC106" s="164"/>
      <c r="CD106" s="164"/>
      <c r="CE106" s="164"/>
      <c r="CF106" s="164"/>
      <c r="CG106" s="164"/>
      <c r="CH106" s="164"/>
      <c r="CI106" s="164"/>
      <c r="CJ106" s="164"/>
      <c r="CK106" s="164"/>
      <c r="CL106" s="164"/>
      <c r="CM106" s="164"/>
      <c r="CN106" s="164"/>
      <c r="CO106" s="164"/>
      <c r="CP106" s="164"/>
      <c r="CQ106" s="164"/>
      <c r="CR106" s="164"/>
      <c r="CS106" s="164"/>
      <c r="CT106" s="164"/>
      <c r="CU106" s="164"/>
      <c r="CV106" s="164"/>
      <c r="CW106" s="164"/>
      <c r="CX106" s="164"/>
      <c r="CY106" s="164"/>
      <c r="CZ106" s="164"/>
      <c r="DA106" s="164"/>
      <c r="DB106" s="164"/>
      <c r="DC106" s="164"/>
      <c r="DD106" s="164"/>
      <c r="DE106" s="164"/>
      <c r="DF106" s="164"/>
      <c r="DG106" s="164"/>
      <c r="DH106" s="164"/>
      <c r="DI106" s="164"/>
      <c r="DJ106" s="164"/>
      <c r="DK106" s="164"/>
      <c r="DL106" s="164"/>
      <c r="DM106" s="164"/>
      <c r="DN106" s="164"/>
      <c r="DO106" s="164"/>
      <c r="DP106" s="164"/>
      <c r="DQ106" s="164"/>
      <c r="DR106" s="164"/>
      <c r="DS106" s="164"/>
      <c r="DT106" s="164"/>
      <c r="DU106" s="164"/>
      <c r="DV106" s="164"/>
      <c r="DW106" s="164"/>
      <c r="DX106" s="164"/>
      <c r="DY106" s="164"/>
      <c r="DZ106" s="164"/>
      <c r="EA106" s="164"/>
      <c r="EB106" s="164"/>
      <c r="EC106" s="164"/>
      <c r="ED106" s="164"/>
      <c r="EE106" s="164"/>
      <c r="EF106" s="164"/>
      <c r="EG106" s="164"/>
      <c r="EH106" s="164"/>
      <c r="EI106" s="164"/>
      <c r="EJ106" s="164"/>
      <c r="EK106" s="164"/>
      <c r="EL106" s="164"/>
      <c r="EM106" s="164"/>
      <c r="EN106" s="164"/>
      <c r="EO106" s="164"/>
      <c r="EP106" s="164"/>
      <c r="EQ106" s="164"/>
      <c r="ER106" s="164"/>
      <c r="ES106" s="164"/>
      <c r="ET106" s="164"/>
      <c r="EU106" s="164"/>
      <c r="EV106" s="164"/>
      <c r="EW106" s="164"/>
      <c r="EX106" s="164"/>
      <c r="EY106" s="164"/>
      <c r="EZ106" s="164"/>
      <c r="FA106" s="164"/>
      <c r="FB106" s="164"/>
      <c r="FC106" s="164"/>
      <c r="FD106" s="164"/>
      <c r="FE106" s="164"/>
      <c r="FF106" s="164"/>
      <c r="FG106" s="164"/>
      <c r="FH106" s="164"/>
      <c r="FI106" s="164"/>
      <c r="FJ106" s="164"/>
      <c r="FK106" s="164"/>
      <c r="FL106" s="164"/>
      <c r="FM106" s="164"/>
      <c r="FN106" s="164"/>
      <c r="FO106" s="164"/>
      <c r="FP106" s="164"/>
      <c r="FQ106" s="164"/>
      <c r="FR106" s="164"/>
      <c r="FS106" s="164"/>
      <c r="FT106" s="164"/>
      <c r="FU106" s="164"/>
      <c r="FV106" s="164"/>
      <c r="FW106" s="164"/>
      <c r="FX106" s="164"/>
      <c r="FY106" s="164"/>
      <c r="FZ106" s="164"/>
      <c r="GA106" s="164"/>
      <c r="GB106" s="164"/>
      <c r="GC106" s="164"/>
      <c r="GD106" s="164"/>
      <c r="GE106" s="164"/>
      <c r="GF106" s="164"/>
      <c r="GG106" s="164"/>
      <c r="GH106" s="164"/>
      <c r="GI106" s="164"/>
      <c r="GJ106" s="164"/>
      <c r="GK106" s="164"/>
      <c r="GL106" s="164"/>
      <c r="GM106" s="164"/>
      <c r="GN106" s="164"/>
      <c r="GO106" s="164"/>
      <c r="GP106" s="164"/>
      <c r="GQ106" s="164"/>
      <c r="GR106" s="164"/>
      <c r="GS106" s="164"/>
      <c r="GT106" s="164"/>
      <c r="GU106" s="164"/>
      <c r="GV106" s="164"/>
      <c r="GW106" s="164"/>
      <c r="GX106" s="164"/>
      <c r="GY106" s="164"/>
      <c r="GZ106" s="164"/>
      <c r="HA106" s="164"/>
      <c r="HB106" s="164"/>
      <c r="HC106" s="164"/>
      <c r="HD106" s="164"/>
      <c r="HE106" s="164"/>
      <c r="HF106" s="164"/>
      <c r="HG106" s="164"/>
      <c r="HH106" s="164"/>
      <c r="HI106" s="164"/>
      <c r="HJ106" s="164"/>
      <c r="HK106" s="164"/>
      <c r="HL106" s="164"/>
      <c r="HM106" s="164"/>
      <c r="HN106" s="164"/>
      <c r="HO106" s="164"/>
      <c r="HP106" s="164"/>
      <c r="HQ106" s="164"/>
      <c r="HR106" s="164"/>
      <c r="HS106" s="164"/>
      <c r="HT106" s="164"/>
      <c r="HU106" s="164"/>
      <c r="HV106" s="164"/>
      <c r="HW106" s="164"/>
      <c r="HX106" s="164"/>
      <c r="HY106" s="164"/>
      <c r="HZ106" s="164"/>
      <c r="IA106" s="164"/>
      <c r="IB106" s="164"/>
      <c r="IC106" s="164"/>
      <c r="ID106" s="164"/>
    </row>
    <row r="107" spans="1:238">
      <c r="A107" s="196"/>
      <c r="B107" s="164"/>
      <c r="C107" s="164"/>
      <c r="D107" s="196"/>
      <c r="E107" s="198"/>
      <c r="F107" s="199"/>
      <c r="G107" s="201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64"/>
      <c r="AR107" s="164"/>
      <c r="AS107" s="164"/>
      <c r="AT107" s="164"/>
      <c r="AU107" s="164"/>
      <c r="AV107" s="164"/>
      <c r="AW107" s="164"/>
      <c r="AX107" s="164"/>
      <c r="AY107" s="164"/>
      <c r="AZ107" s="164"/>
      <c r="BA107" s="164"/>
      <c r="BB107" s="164"/>
      <c r="BC107" s="164"/>
      <c r="BD107" s="164"/>
      <c r="BE107" s="164"/>
      <c r="BF107" s="164"/>
      <c r="BG107" s="164"/>
      <c r="BH107" s="164"/>
      <c r="BI107" s="164"/>
      <c r="BJ107" s="164"/>
      <c r="BK107" s="164"/>
      <c r="BL107" s="164"/>
      <c r="BM107" s="164"/>
      <c r="BN107" s="164"/>
      <c r="BO107" s="164"/>
      <c r="BP107" s="164"/>
      <c r="BQ107" s="164"/>
      <c r="BR107" s="164"/>
      <c r="BS107" s="164"/>
      <c r="BT107" s="164"/>
      <c r="BU107" s="164"/>
      <c r="BV107" s="164"/>
      <c r="BW107" s="164"/>
      <c r="BX107" s="164"/>
      <c r="BY107" s="164"/>
      <c r="BZ107" s="164"/>
      <c r="CA107" s="164"/>
      <c r="CB107" s="164"/>
      <c r="CC107" s="164"/>
      <c r="CD107" s="164"/>
      <c r="CE107" s="164"/>
      <c r="CF107" s="164"/>
      <c r="CG107" s="164"/>
      <c r="CH107" s="164"/>
      <c r="CI107" s="164"/>
      <c r="CJ107" s="164"/>
      <c r="CK107" s="164"/>
      <c r="CL107" s="164"/>
      <c r="CM107" s="164"/>
      <c r="CN107" s="164"/>
      <c r="CO107" s="164"/>
      <c r="CP107" s="164"/>
      <c r="CQ107" s="164"/>
      <c r="CR107" s="164"/>
      <c r="CS107" s="164"/>
      <c r="CT107" s="164"/>
      <c r="CU107" s="164"/>
      <c r="CV107" s="164"/>
      <c r="CW107" s="164"/>
      <c r="CX107" s="164"/>
      <c r="CY107" s="164"/>
      <c r="CZ107" s="164"/>
      <c r="DA107" s="164"/>
      <c r="DB107" s="164"/>
      <c r="DC107" s="164"/>
      <c r="DD107" s="164"/>
      <c r="DE107" s="164"/>
      <c r="DF107" s="164"/>
      <c r="DG107" s="164"/>
      <c r="DH107" s="164"/>
      <c r="DI107" s="164"/>
      <c r="DJ107" s="164"/>
      <c r="DK107" s="164"/>
      <c r="DL107" s="164"/>
      <c r="DM107" s="164"/>
      <c r="DN107" s="164"/>
      <c r="DO107" s="164"/>
      <c r="DP107" s="164"/>
      <c r="DQ107" s="164"/>
      <c r="DR107" s="164"/>
      <c r="DS107" s="164"/>
      <c r="DT107" s="164"/>
      <c r="DU107" s="164"/>
      <c r="DV107" s="164"/>
      <c r="DW107" s="164"/>
      <c r="DX107" s="164"/>
      <c r="DY107" s="164"/>
      <c r="DZ107" s="164"/>
      <c r="EA107" s="164"/>
      <c r="EB107" s="164"/>
      <c r="EC107" s="164"/>
      <c r="ED107" s="164"/>
      <c r="EE107" s="164"/>
      <c r="EF107" s="164"/>
      <c r="EG107" s="164"/>
      <c r="EH107" s="164"/>
      <c r="EI107" s="164"/>
      <c r="EJ107" s="164"/>
      <c r="EK107" s="164"/>
      <c r="EL107" s="164"/>
      <c r="EM107" s="164"/>
      <c r="EN107" s="164"/>
      <c r="EO107" s="164"/>
      <c r="EP107" s="164"/>
      <c r="EQ107" s="164"/>
      <c r="ER107" s="164"/>
      <c r="ES107" s="164"/>
      <c r="ET107" s="164"/>
      <c r="EU107" s="164"/>
      <c r="EV107" s="164"/>
      <c r="EW107" s="164"/>
      <c r="EX107" s="164"/>
      <c r="EY107" s="164"/>
      <c r="EZ107" s="164"/>
      <c r="FA107" s="164"/>
      <c r="FB107" s="164"/>
      <c r="FC107" s="164"/>
      <c r="FD107" s="164"/>
      <c r="FE107" s="164"/>
      <c r="FF107" s="164"/>
      <c r="FG107" s="164"/>
      <c r="FH107" s="164"/>
      <c r="FI107" s="164"/>
      <c r="FJ107" s="164"/>
      <c r="FK107" s="164"/>
      <c r="FL107" s="164"/>
      <c r="FM107" s="164"/>
      <c r="FN107" s="164"/>
      <c r="FO107" s="164"/>
      <c r="FP107" s="164"/>
      <c r="FQ107" s="164"/>
      <c r="FR107" s="164"/>
      <c r="FS107" s="164"/>
      <c r="FT107" s="164"/>
      <c r="FU107" s="164"/>
      <c r="FV107" s="164"/>
      <c r="FW107" s="164"/>
      <c r="FX107" s="164"/>
      <c r="FY107" s="164"/>
      <c r="FZ107" s="164"/>
      <c r="GA107" s="164"/>
      <c r="GB107" s="164"/>
      <c r="GC107" s="164"/>
      <c r="GD107" s="164"/>
      <c r="GE107" s="164"/>
      <c r="GF107" s="164"/>
      <c r="GG107" s="164"/>
      <c r="GH107" s="164"/>
      <c r="GI107" s="164"/>
      <c r="GJ107" s="164"/>
      <c r="GK107" s="164"/>
      <c r="GL107" s="164"/>
      <c r="GM107" s="164"/>
      <c r="GN107" s="164"/>
      <c r="GO107" s="164"/>
      <c r="GP107" s="164"/>
      <c r="GQ107" s="164"/>
      <c r="GR107" s="164"/>
      <c r="GS107" s="164"/>
      <c r="GT107" s="164"/>
      <c r="GU107" s="164"/>
      <c r="GV107" s="164"/>
      <c r="GW107" s="164"/>
      <c r="GX107" s="164"/>
      <c r="GY107" s="164"/>
      <c r="GZ107" s="164"/>
      <c r="HA107" s="164"/>
      <c r="HB107" s="164"/>
      <c r="HC107" s="164"/>
      <c r="HD107" s="164"/>
      <c r="HE107" s="164"/>
      <c r="HF107" s="164"/>
      <c r="HG107" s="164"/>
      <c r="HH107" s="164"/>
      <c r="HI107" s="164"/>
      <c r="HJ107" s="164"/>
      <c r="HK107" s="164"/>
      <c r="HL107" s="164"/>
      <c r="HM107" s="164"/>
      <c r="HN107" s="164"/>
      <c r="HO107" s="164"/>
      <c r="HP107" s="164"/>
      <c r="HQ107" s="164"/>
      <c r="HR107" s="164"/>
      <c r="HS107" s="164"/>
      <c r="HT107" s="164"/>
      <c r="HU107" s="164"/>
      <c r="HV107" s="164"/>
      <c r="HW107" s="164"/>
      <c r="HX107" s="164"/>
      <c r="HY107" s="164"/>
      <c r="HZ107" s="164"/>
      <c r="IA107" s="164"/>
      <c r="IB107" s="164"/>
      <c r="IC107" s="164"/>
      <c r="ID107" s="164"/>
    </row>
    <row r="108" spans="1:238">
      <c r="A108" s="196"/>
      <c r="B108" s="164"/>
      <c r="C108" s="164"/>
      <c r="D108" s="196"/>
      <c r="E108" s="198"/>
      <c r="F108" s="199"/>
      <c r="G108" s="201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  <c r="AU108" s="164"/>
      <c r="AV108" s="164"/>
      <c r="AW108" s="164"/>
      <c r="AX108" s="164"/>
      <c r="AY108" s="164"/>
      <c r="AZ108" s="164"/>
      <c r="BA108" s="164"/>
      <c r="BB108" s="164"/>
      <c r="BC108" s="164"/>
      <c r="BD108" s="164"/>
      <c r="BE108" s="164"/>
      <c r="BF108" s="164"/>
      <c r="BG108" s="164"/>
      <c r="BH108" s="164"/>
      <c r="BI108" s="164"/>
      <c r="BJ108" s="164"/>
      <c r="BK108" s="164"/>
      <c r="BL108" s="164"/>
      <c r="BM108" s="164"/>
      <c r="BN108" s="164"/>
      <c r="BO108" s="164"/>
      <c r="BP108" s="164"/>
      <c r="BQ108" s="164"/>
      <c r="BR108" s="164"/>
      <c r="BS108" s="164"/>
      <c r="BT108" s="164"/>
      <c r="BU108" s="164"/>
      <c r="BV108" s="164"/>
      <c r="BW108" s="164"/>
      <c r="BX108" s="164"/>
      <c r="BY108" s="164"/>
      <c r="BZ108" s="164"/>
      <c r="CA108" s="164"/>
      <c r="CB108" s="164"/>
      <c r="CC108" s="164"/>
      <c r="CD108" s="164"/>
      <c r="CE108" s="164"/>
      <c r="CF108" s="164"/>
      <c r="CG108" s="164"/>
      <c r="CH108" s="164"/>
      <c r="CI108" s="164"/>
      <c r="CJ108" s="164"/>
      <c r="CK108" s="164"/>
      <c r="CL108" s="164"/>
      <c r="CM108" s="164"/>
      <c r="CN108" s="164"/>
      <c r="CO108" s="164"/>
      <c r="CP108" s="164"/>
      <c r="CQ108" s="164"/>
      <c r="CR108" s="164"/>
      <c r="CS108" s="164"/>
      <c r="CT108" s="164"/>
      <c r="CU108" s="164"/>
      <c r="CV108" s="164"/>
      <c r="CW108" s="164"/>
      <c r="CX108" s="164"/>
      <c r="CY108" s="164"/>
      <c r="CZ108" s="164"/>
      <c r="DA108" s="164"/>
      <c r="DB108" s="164"/>
      <c r="DC108" s="164"/>
      <c r="DD108" s="164"/>
      <c r="DE108" s="164"/>
      <c r="DF108" s="164"/>
      <c r="DG108" s="164"/>
      <c r="DH108" s="164"/>
      <c r="DI108" s="164"/>
      <c r="DJ108" s="164"/>
      <c r="DK108" s="164"/>
      <c r="DL108" s="164"/>
      <c r="DM108" s="164"/>
      <c r="DN108" s="164"/>
      <c r="DO108" s="164"/>
      <c r="DP108" s="164"/>
      <c r="DQ108" s="164"/>
      <c r="DR108" s="164"/>
      <c r="DS108" s="164"/>
      <c r="DT108" s="164"/>
      <c r="DU108" s="164"/>
      <c r="DV108" s="164"/>
      <c r="DW108" s="164"/>
      <c r="DX108" s="164"/>
      <c r="DY108" s="164"/>
      <c r="DZ108" s="164"/>
      <c r="EA108" s="164"/>
      <c r="EB108" s="164"/>
      <c r="EC108" s="164"/>
      <c r="ED108" s="164"/>
      <c r="EE108" s="164"/>
      <c r="EF108" s="164"/>
      <c r="EG108" s="164"/>
      <c r="EH108" s="164"/>
      <c r="EI108" s="164"/>
      <c r="EJ108" s="164"/>
      <c r="EK108" s="164"/>
      <c r="EL108" s="164"/>
      <c r="EM108" s="164"/>
      <c r="EN108" s="164"/>
      <c r="EO108" s="164"/>
      <c r="EP108" s="164"/>
      <c r="EQ108" s="164"/>
      <c r="ER108" s="164"/>
      <c r="ES108" s="164"/>
      <c r="ET108" s="164"/>
      <c r="EU108" s="164"/>
      <c r="EV108" s="164"/>
      <c r="EW108" s="164"/>
      <c r="EX108" s="164"/>
      <c r="EY108" s="164"/>
      <c r="EZ108" s="164"/>
      <c r="FA108" s="164"/>
      <c r="FB108" s="164"/>
      <c r="FC108" s="164"/>
      <c r="FD108" s="164"/>
      <c r="FE108" s="164"/>
      <c r="FF108" s="164"/>
      <c r="FG108" s="164"/>
      <c r="FH108" s="164"/>
      <c r="FI108" s="164"/>
      <c r="FJ108" s="164"/>
      <c r="FK108" s="164"/>
      <c r="FL108" s="164"/>
      <c r="FM108" s="164"/>
      <c r="FN108" s="164"/>
      <c r="FO108" s="164"/>
      <c r="FP108" s="164"/>
      <c r="FQ108" s="164"/>
      <c r="FR108" s="164"/>
      <c r="FS108" s="164"/>
      <c r="FT108" s="164"/>
      <c r="FU108" s="164"/>
      <c r="FV108" s="164"/>
      <c r="FW108" s="164"/>
      <c r="FX108" s="164"/>
      <c r="FY108" s="164"/>
      <c r="FZ108" s="164"/>
      <c r="GA108" s="164"/>
      <c r="GB108" s="164"/>
      <c r="GC108" s="164"/>
      <c r="GD108" s="164"/>
      <c r="GE108" s="164"/>
      <c r="GF108" s="164"/>
      <c r="GG108" s="164"/>
      <c r="GH108" s="164"/>
      <c r="GI108" s="164"/>
      <c r="GJ108" s="164"/>
      <c r="GK108" s="164"/>
      <c r="GL108" s="164"/>
      <c r="GM108" s="164"/>
      <c r="GN108" s="164"/>
      <c r="GO108" s="164"/>
      <c r="GP108" s="164"/>
      <c r="GQ108" s="164"/>
      <c r="GR108" s="164"/>
      <c r="GS108" s="164"/>
      <c r="GT108" s="164"/>
      <c r="GU108" s="164"/>
      <c r="GV108" s="164"/>
      <c r="GW108" s="164"/>
      <c r="GX108" s="164"/>
      <c r="GY108" s="164"/>
      <c r="GZ108" s="164"/>
      <c r="HA108" s="164"/>
      <c r="HB108" s="164"/>
      <c r="HC108" s="164"/>
      <c r="HD108" s="164"/>
      <c r="HE108" s="164"/>
      <c r="HF108" s="164"/>
      <c r="HG108" s="164"/>
      <c r="HH108" s="164"/>
      <c r="HI108" s="164"/>
      <c r="HJ108" s="164"/>
      <c r="HK108" s="164"/>
      <c r="HL108" s="164"/>
      <c r="HM108" s="164"/>
      <c r="HN108" s="164"/>
      <c r="HO108" s="164"/>
      <c r="HP108" s="164"/>
      <c r="HQ108" s="164"/>
      <c r="HR108" s="164"/>
      <c r="HS108" s="164"/>
      <c r="HT108" s="164"/>
      <c r="HU108" s="164"/>
      <c r="HV108" s="164"/>
      <c r="HW108" s="164"/>
      <c r="HX108" s="164"/>
      <c r="HY108" s="164"/>
      <c r="HZ108" s="164"/>
      <c r="IA108" s="164"/>
      <c r="IB108" s="164"/>
      <c r="IC108" s="164"/>
      <c r="ID108" s="164"/>
    </row>
    <row r="109" spans="1:238">
      <c r="A109" s="196"/>
      <c r="B109" s="164"/>
      <c r="C109" s="164"/>
      <c r="D109" s="196"/>
      <c r="E109" s="198"/>
      <c r="F109" s="199"/>
      <c r="G109" s="201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  <c r="AU109" s="164"/>
      <c r="AV109" s="164"/>
      <c r="AW109" s="164"/>
      <c r="AX109" s="164"/>
      <c r="AY109" s="164"/>
      <c r="AZ109" s="164"/>
      <c r="BA109" s="164"/>
      <c r="BB109" s="164"/>
      <c r="BC109" s="164"/>
      <c r="BD109" s="164"/>
      <c r="BE109" s="164"/>
      <c r="BF109" s="164"/>
      <c r="BG109" s="164"/>
      <c r="BH109" s="164"/>
      <c r="BI109" s="164"/>
      <c r="BJ109" s="164"/>
      <c r="BK109" s="164"/>
      <c r="BL109" s="164"/>
      <c r="BM109" s="164"/>
      <c r="BN109" s="164"/>
      <c r="BO109" s="164"/>
      <c r="BP109" s="164"/>
      <c r="BQ109" s="164"/>
      <c r="BR109" s="164"/>
      <c r="BS109" s="164"/>
      <c r="BT109" s="164"/>
      <c r="BU109" s="164"/>
      <c r="BV109" s="164"/>
      <c r="BW109" s="164"/>
      <c r="BX109" s="164"/>
      <c r="BY109" s="164"/>
      <c r="BZ109" s="164"/>
      <c r="CA109" s="164"/>
      <c r="CB109" s="164"/>
      <c r="CC109" s="164"/>
      <c r="CD109" s="164"/>
      <c r="CE109" s="164"/>
      <c r="CF109" s="164"/>
      <c r="CG109" s="164"/>
      <c r="CH109" s="164"/>
      <c r="CI109" s="164"/>
      <c r="CJ109" s="164"/>
      <c r="CK109" s="164"/>
      <c r="CL109" s="164"/>
      <c r="CM109" s="164"/>
      <c r="CN109" s="164"/>
      <c r="CO109" s="164"/>
      <c r="CP109" s="164"/>
      <c r="CQ109" s="164"/>
      <c r="CR109" s="164"/>
      <c r="CS109" s="164"/>
      <c r="CT109" s="164"/>
      <c r="CU109" s="164"/>
      <c r="CV109" s="164"/>
      <c r="CW109" s="164"/>
      <c r="CX109" s="164"/>
      <c r="CY109" s="164"/>
      <c r="CZ109" s="164"/>
      <c r="DA109" s="164"/>
      <c r="DB109" s="164"/>
      <c r="DC109" s="164"/>
      <c r="DD109" s="164"/>
      <c r="DE109" s="164"/>
      <c r="DF109" s="164"/>
      <c r="DG109" s="164"/>
      <c r="DH109" s="164"/>
      <c r="DI109" s="164"/>
      <c r="DJ109" s="164"/>
      <c r="DK109" s="164"/>
      <c r="DL109" s="164"/>
      <c r="DM109" s="164"/>
      <c r="DN109" s="164"/>
      <c r="DO109" s="164"/>
      <c r="DP109" s="164"/>
      <c r="DQ109" s="164"/>
      <c r="DR109" s="164"/>
      <c r="DS109" s="164"/>
      <c r="DT109" s="164"/>
      <c r="DU109" s="164"/>
      <c r="DV109" s="164"/>
      <c r="DW109" s="164"/>
      <c r="DX109" s="164"/>
      <c r="DY109" s="164"/>
      <c r="DZ109" s="164"/>
      <c r="EA109" s="164"/>
      <c r="EB109" s="164"/>
      <c r="EC109" s="164"/>
      <c r="ED109" s="164"/>
      <c r="EE109" s="164"/>
      <c r="EF109" s="164"/>
      <c r="EG109" s="164"/>
      <c r="EH109" s="164"/>
      <c r="EI109" s="164"/>
      <c r="EJ109" s="164"/>
      <c r="EK109" s="164"/>
      <c r="EL109" s="164"/>
      <c r="EM109" s="164"/>
      <c r="EN109" s="164"/>
      <c r="EO109" s="164"/>
      <c r="EP109" s="164"/>
      <c r="EQ109" s="164"/>
      <c r="ER109" s="164"/>
      <c r="ES109" s="164"/>
      <c r="ET109" s="164"/>
      <c r="EU109" s="164"/>
      <c r="EV109" s="164"/>
      <c r="EW109" s="164"/>
      <c r="EX109" s="164"/>
      <c r="EY109" s="164"/>
      <c r="EZ109" s="164"/>
      <c r="FA109" s="164"/>
      <c r="FB109" s="164"/>
      <c r="FC109" s="164"/>
      <c r="FD109" s="164"/>
      <c r="FE109" s="164"/>
      <c r="FF109" s="164"/>
      <c r="FG109" s="164"/>
      <c r="FH109" s="164"/>
      <c r="FI109" s="164"/>
      <c r="FJ109" s="164"/>
      <c r="FK109" s="164"/>
      <c r="FL109" s="164"/>
      <c r="FM109" s="164"/>
      <c r="FN109" s="164"/>
      <c r="FO109" s="164"/>
      <c r="FP109" s="164"/>
      <c r="FQ109" s="164"/>
      <c r="FR109" s="164"/>
      <c r="FS109" s="164"/>
      <c r="FT109" s="164"/>
      <c r="FU109" s="164"/>
      <c r="FV109" s="164"/>
      <c r="FW109" s="164"/>
      <c r="FX109" s="164"/>
      <c r="FY109" s="164"/>
      <c r="FZ109" s="164"/>
      <c r="GA109" s="164"/>
      <c r="GB109" s="164"/>
      <c r="GC109" s="164"/>
      <c r="GD109" s="164"/>
      <c r="GE109" s="164"/>
      <c r="GF109" s="164"/>
      <c r="GG109" s="164"/>
      <c r="GH109" s="164"/>
      <c r="GI109" s="164"/>
      <c r="GJ109" s="164"/>
      <c r="GK109" s="164"/>
      <c r="GL109" s="164"/>
      <c r="GM109" s="164"/>
      <c r="GN109" s="164"/>
      <c r="GO109" s="164"/>
      <c r="GP109" s="164"/>
      <c r="GQ109" s="164"/>
      <c r="GR109" s="164"/>
      <c r="GS109" s="164"/>
      <c r="GT109" s="164"/>
      <c r="GU109" s="164"/>
      <c r="GV109" s="164"/>
      <c r="GW109" s="164"/>
      <c r="GX109" s="164"/>
      <c r="GY109" s="164"/>
      <c r="GZ109" s="164"/>
      <c r="HA109" s="164"/>
      <c r="HB109" s="164"/>
      <c r="HC109" s="164"/>
      <c r="HD109" s="164"/>
      <c r="HE109" s="164"/>
      <c r="HF109" s="164"/>
      <c r="HG109" s="164"/>
      <c r="HH109" s="164"/>
      <c r="HI109" s="164"/>
      <c r="HJ109" s="164"/>
      <c r="HK109" s="164"/>
      <c r="HL109" s="164"/>
      <c r="HM109" s="164"/>
      <c r="HN109" s="164"/>
      <c r="HO109" s="164"/>
      <c r="HP109" s="164"/>
      <c r="HQ109" s="164"/>
      <c r="HR109" s="164"/>
      <c r="HS109" s="164"/>
      <c r="HT109" s="164"/>
      <c r="HU109" s="164"/>
      <c r="HV109" s="164"/>
      <c r="HW109" s="164"/>
      <c r="HX109" s="164"/>
      <c r="HY109" s="164"/>
      <c r="HZ109" s="164"/>
      <c r="IA109" s="164"/>
      <c r="IB109" s="164"/>
      <c r="IC109" s="164"/>
      <c r="ID109" s="164"/>
    </row>
    <row r="110" spans="1:238">
      <c r="A110" s="196"/>
      <c r="B110" s="164"/>
      <c r="C110" s="164"/>
      <c r="D110" s="196"/>
      <c r="E110" s="198"/>
      <c r="F110" s="199"/>
      <c r="G110" s="201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164"/>
      <c r="CC110" s="164"/>
      <c r="CD110" s="164"/>
      <c r="CE110" s="164"/>
      <c r="CF110" s="164"/>
      <c r="CG110" s="164"/>
      <c r="CH110" s="164"/>
      <c r="CI110" s="164"/>
      <c r="CJ110" s="164"/>
      <c r="CK110" s="164"/>
      <c r="CL110" s="164"/>
      <c r="CM110" s="164"/>
      <c r="CN110" s="164"/>
      <c r="CO110" s="164"/>
      <c r="CP110" s="164"/>
      <c r="CQ110" s="164"/>
      <c r="CR110" s="164"/>
      <c r="CS110" s="164"/>
      <c r="CT110" s="164"/>
      <c r="CU110" s="164"/>
      <c r="CV110" s="164"/>
      <c r="CW110" s="164"/>
      <c r="CX110" s="164"/>
      <c r="CY110" s="164"/>
      <c r="CZ110" s="164"/>
      <c r="DA110" s="164"/>
      <c r="DB110" s="164"/>
      <c r="DC110" s="164"/>
      <c r="DD110" s="164"/>
      <c r="DE110" s="164"/>
      <c r="DF110" s="164"/>
      <c r="DG110" s="164"/>
      <c r="DH110" s="164"/>
      <c r="DI110" s="164"/>
      <c r="DJ110" s="164"/>
      <c r="DK110" s="164"/>
      <c r="DL110" s="164"/>
      <c r="DM110" s="164"/>
      <c r="DN110" s="164"/>
      <c r="DO110" s="164"/>
      <c r="DP110" s="164"/>
      <c r="DQ110" s="164"/>
      <c r="DR110" s="164"/>
      <c r="DS110" s="164"/>
      <c r="DT110" s="164"/>
      <c r="DU110" s="164"/>
      <c r="DV110" s="164"/>
      <c r="DW110" s="164"/>
      <c r="DX110" s="164"/>
      <c r="DY110" s="164"/>
      <c r="DZ110" s="164"/>
      <c r="EA110" s="164"/>
      <c r="EB110" s="164"/>
      <c r="EC110" s="164"/>
      <c r="ED110" s="164"/>
      <c r="EE110" s="164"/>
      <c r="EF110" s="164"/>
      <c r="EG110" s="164"/>
      <c r="EH110" s="164"/>
      <c r="EI110" s="164"/>
      <c r="EJ110" s="164"/>
      <c r="EK110" s="164"/>
      <c r="EL110" s="164"/>
      <c r="EM110" s="164"/>
      <c r="EN110" s="164"/>
      <c r="EO110" s="164"/>
      <c r="EP110" s="164"/>
      <c r="EQ110" s="164"/>
      <c r="ER110" s="164"/>
      <c r="ES110" s="164"/>
      <c r="ET110" s="164"/>
      <c r="EU110" s="164"/>
      <c r="EV110" s="164"/>
      <c r="EW110" s="164"/>
      <c r="EX110" s="164"/>
      <c r="EY110" s="164"/>
      <c r="EZ110" s="164"/>
      <c r="FA110" s="164"/>
      <c r="FB110" s="164"/>
      <c r="FC110" s="164"/>
      <c r="FD110" s="164"/>
      <c r="FE110" s="164"/>
      <c r="FF110" s="164"/>
      <c r="FG110" s="164"/>
      <c r="FH110" s="164"/>
      <c r="FI110" s="164"/>
      <c r="FJ110" s="164"/>
      <c r="FK110" s="164"/>
      <c r="FL110" s="164"/>
      <c r="FM110" s="164"/>
      <c r="FN110" s="164"/>
      <c r="FO110" s="164"/>
      <c r="FP110" s="164"/>
      <c r="FQ110" s="164"/>
      <c r="FR110" s="164"/>
      <c r="FS110" s="164"/>
      <c r="FT110" s="164"/>
      <c r="FU110" s="164"/>
      <c r="FV110" s="164"/>
      <c r="FW110" s="164"/>
      <c r="FX110" s="164"/>
      <c r="FY110" s="164"/>
      <c r="FZ110" s="164"/>
      <c r="GA110" s="164"/>
      <c r="GB110" s="164"/>
      <c r="GC110" s="164"/>
      <c r="GD110" s="164"/>
      <c r="GE110" s="164"/>
      <c r="GF110" s="164"/>
      <c r="GG110" s="164"/>
      <c r="GH110" s="164"/>
      <c r="GI110" s="164"/>
      <c r="GJ110" s="164"/>
      <c r="GK110" s="164"/>
      <c r="GL110" s="164"/>
      <c r="GM110" s="164"/>
      <c r="GN110" s="164"/>
      <c r="GO110" s="164"/>
      <c r="GP110" s="164"/>
      <c r="GQ110" s="164"/>
      <c r="GR110" s="164"/>
      <c r="GS110" s="164"/>
      <c r="GT110" s="164"/>
      <c r="GU110" s="164"/>
      <c r="GV110" s="164"/>
      <c r="GW110" s="164"/>
      <c r="GX110" s="164"/>
      <c r="GY110" s="164"/>
      <c r="GZ110" s="164"/>
      <c r="HA110" s="164"/>
      <c r="HB110" s="164"/>
      <c r="HC110" s="164"/>
      <c r="HD110" s="164"/>
      <c r="HE110" s="164"/>
      <c r="HF110" s="164"/>
      <c r="HG110" s="164"/>
      <c r="HH110" s="164"/>
      <c r="HI110" s="164"/>
      <c r="HJ110" s="164"/>
      <c r="HK110" s="164"/>
      <c r="HL110" s="164"/>
      <c r="HM110" s="164"/>
      <c r="HN110" s="164"/>
      <c r="HO110" s="164"/>
      <c r="HP110" s="164"/>
      <c r="HQ110" s="164"/>
      <c r="HR110" s="164"/>
      <c r="HS110" s="164"/>
      <c r="HT110" s="164"/>
      <c r="HU110" s="164"/>
      <c r="HV110" s="164"/>
      <c r="HW110" s="164"/>
      <c r="HX110" s="164"/>
      <c r="HY110" s="164"/>
      <c r="HZ110" s="164"/>
      <c r="IA110" s="164"/>
      <c r="IB110" s="164"/>
      <c r="IC110" s="164"/>
      <c r="ID110" s="164"/>
    </row>
    <row r="111" spans="1:238">
      <c r="A111" s="196"/>
      <c r="B111" s="164"/>
      <c r="C111" s="164"/>
      <c r="D111" s="196"/>
      <c r="E111" s="198"/>
      <c r="F111" s="199"/>
      <c r="G111" s="201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64"/>
      <c r="AR111" s="164"/>
      <c r="AS111" s="164"/>
      <c r="AT111" s="164"/>
      <c r="AU111" s="164"/>
      <c r="AV111" s="164"/>
      <c r="AW111" s="164"/>
      <c r="AX111" s="164"/>
      <c r="AY111" s="164"/>
      <c r="AZ111" s="164"/>
      <c r="BA111" s="164"/>
      <c r="BB111" s="164"/>
      <c r="BC111" s="164"/>
      <c r="BD111" s="164"/>
      <c r="BE111" s="164"/>
      <c r="BF111" s="164"/>
      <c r="BG111" s="164"/>
      <c r="BH111" s="164"/>
      <c r="BI111" s="164"/>
      <c r="BJ111" s="164"/>
      <c r="BK111" s="164"/>
      <c r="BL111" s="164"/>
      <c r="BM111" s="164"/>
      <c r="BN111" s="164"/>
      <c r="BO111" s="164"/>
      <c r="BP111" s="164"/>
      <c r="BQ111" s="164"/>
      <c r="BR111" s="164"/>
      <c r="BS111" s="164"/>
      <c r="BT111" s="164"/>
      <c r="BU111" s="164"/>
      <c r="BV111" s="164"/>
      <c r="BW111" s="164"/>
      <c r="BX111" s="164"/>
      <c r="BY111" s="164"/>
      <c r="BZ111" s="164"/>
      <c r="CA111" s="164"/>
      <c r="CB111" s="164"/>
      <c r="CC111" s="164"/>
      <c r="CD111" s="164"/>
      <c r="CE111" s="164"/>
      <c r="CF111" s="164"/>
      <c r="CG111" s="164"/>
      <c r="CH111" s="164"/>
      <c r="CI111" s="164"/>
      <c r="CJ111" s="164"/>
      <c r="CK111" s="164"/>
      <c r="CL111" s="164"/>
      <c r="CM111" s="164"/>
      <c r="CN111" s="164"/>
      <c r="CO111" s="164"/>
      <c r="CP111" s="164"/>
      <c r="CQ111" s="164"/>
      <c r="CR111" s="164"/>
      <c r="CS111" s="164"/>
      <c r="CT111" s="164"/>
      <c r="CU111" s="164"/>
      <c r="CV111" s="164"/>
      <c r="CW111" s="164"/>
      <c r="CX111" s="164"/>
      <c r="CY111" s="164"/>
      <c r="CZ111" s="164"/>
      <c r="DA111" s="164"/>
      <c r="DB111" s="164"/>
      <c r="DC111" s="164"/>
      <c r="DD111" s="164"/>
      <c r="DE111" s="164"/>
      <c r="DF111" s="164"/>
      <c r="DG111" s="164"/>
      <c r="DH111" s="164"/>
      <c r="DI111" s="164"/>
      <c r="DJ111" s="164"/>
      <c r="DK111" s="164"/>
      <c r="DL111" s="164"/>
      <c r="DM111" s="164"/>
      <c r="DN111" s="164"/>
      <c r="DO111" s="164"/>
      <c r="DP111" s="164"/>
      <c r="DQ111" s="164"/>
      <c r="DR111" s="164"/>
      <c r="DS111" s="164"/>
      <c r="DT111" s="164"/>
      <c r="DU111" s="164"/>
      <c r="DV111" s="164"/>
      <c r="DW111" s="164"/>
      <c r="DX111" s="164"/>
      <c r="DY111" s="164"/>
      <c r="DZ111" s="164"/>
      <c r="EA111" s="164"/>
      <c r="EB111" s="164"/>
      <c r="EC111" s="164"/>
      <c r="ED111" s="164"/>
      <c r="EE111" s="164"/>
      <c r="EF111" s="164"/>
      <c r="EG111" s="164"/>
      <c r="EH111" s="164"/>
      <c r="EI111" s="164"/>
      <c r="EJ111" s="164"/>
      <c r="EK111" s="164"/>
      <c r="EL111" s="164"/>
      <c r="EM111" s="164"/>
      <c r="EN111" s="164"/>
      <c r="EO111" s="164"/>
      <c r="EP111" s="164"/>
      <c r="EQ111" s="164"/>
      <c r="ER111" s="164"/>
      <c r="ES111" s="164"/>
      <c r="ET111" s="164"/>
      <c r="EU111" s="164"/>
      <c r="EV111" s="164"/>
      <c r="EW111" s="164"/>
      <c r="EX111" s="164"/>
      <c r="EY111" s="164"/>
      <c r="EZ111" s="164"/>
      <c r="FA111" s="164"/>
      <c r="FB111" s="164"/>
      <c r="FC111" s="164"/>
      <c r="FD111" s="164"/>
      <c r="FE111" s="164"/>
      <c r="FF111" s="164"/>
      <c r="FG111" s="164"/>
      <c r="FH111" s="164"/>
      <c r="FI111" s="164"/>
      <c r="FJ111" s="164"/>
      <c r="FK111" s="164"/>
      <c r="FL111" s="164"/>
      <c r="FM111" s="164"/>
      <c r="FN111" s="164"/>
      <c r="FO111" s="164"/>
      <c r="FP111" s="164"/>
      <c r="FQ111" s="164"/>
      <c r="FR111" s="164"/>
      <c r="FS111" s="164"/>
      <c r="FT111" s="164"/>
      <c r="FU111" s="164"/>
      <c r="FV111" s="164"/>
      <c r="FW111" s="164"/>
      <c r="FX111" s="164"/>
      <c r="FY111" s="164"/>
      <c r="FZ111" s="164"/>
      <c r="GA111" s="164"/>
      <c r="GB111" s="164"/>
      <c r="GC111" s="164"/>
      <c r="GD111" s="164"/>
      <c r="GE111" s="164"/>
      <c r="GF111" s="164"/>
      <c r="GG111" s="164"/>
      <c r="GH111" s="164"/>
      <c r="GI111" s="164"/>
      <c r="GJ111" s="164"/>
      <c r="GK111" s="164"/>
      <c r="GL111" s="164"/>
      <c r="GM111" s="164"/>
      <c r="GN111" s="164"/>
      <c r="GO111" s="164"/>
      <c r="GP111" s="164"/>
      <c r="GQ111" s="164"/>
      <c r="GR111" s="164"/>
      <c r="GS111" s="164"/>
      <c r="GT111" s="164"/>
      <c r="GU111" s="164"/>
      <c r="GV111" s="164"/>
      <c r="GW111" s="164"/>
      <c r="GX111" s="164"/>
      <c r="GY111" s="164"/>
      <c r="GZ111" s="164"/>
      <c r="HA111" s="164"/>
      <c r="HB111" s="164"/>
      <c r="HC111" s="164"/>
      <c r="HD111" s="164"/>
      <c r="HE111" s="164"/>
      <c r="HF111" s="164"/>
      <c r="HG111" s="164"/>
      <c r="HH111" s="164"/>
      <c r="HI111" s="164"/>
      <c r="HJ111" s="164"/>
      <c r="HK111" s="164"/>
      <c r="HL111" s="164"/>
      <c r="HM111" s="164"/>
      <c r="HN111" s="164"/>
      <c r="HO111" s="164"/>
      <c r="HP111" s="164"/>
      <c r="HQ111" s="164"/>
      <c r="HR111" s="164"/>
      <c r="HS111" s="164"/>
      <c r="HT111" s="164"/>
      <c r="HU111" s="164"/>
      <c r="HV111" s="164"/>
      <c r="HW111" s="164"/>
      <c r="HX111" s="164"/>
      <c r="HY111" s="164"/>
      <c r="HZ111" s="164"/>
      <c r="IA111" s="164"/>
      <c r="IB111" s="164"/>
      <c r="IC111" s="164"/>
      <c r="ID111" s="164"/>
    </row>
    <row r="112" spans="1:238">
      <c r="A112" s="196"/>
      <c r="B112" s="164"/>
      <c r="C112" s="164"/>
      <c r="D112" s="196"/>
      <c r="E112" s="198"/>
      <c r="F112" s="199"/>
      <c r="G112" s="201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4"/>
      <c r="AZ112" s="164"/>
      <c r="BA112" s="164"/>
      <c r="BB112" s="164"/>
      <c r="BC112" s="164"/>
      <c r="BD112" s="164"/>
      <c r="BE112" s="164"/>
      <c r="BF112" s="164"/>
      <c r="BG112" s="164"/>
      <c r="BH112" s="164"/>
      <c r="BI112" s="164"/>
      <c r="BJ112" s="164"/>
      <c r="BK112" s="164"/>
      <c r="BL112" s="164"/>
      <c r="BM112" s="164"/>
      <c r="BN112" s="164"/>
      <c r="BO112" s="164"/>
      <c r="BP112" s="164"/>
      <c r="BQ112" s="164"/>
      <c r="BR112" s="164"/>
      <c r="BS112" s="164"/>
      <c r="BT112" s="164"/>
      <c r="BU112" s="164"/>
      <c r="BV112" s="164"/>
      <c r="BW112" s="164"/>
      <c r="BX112" s="164"/>
      <c r="BY112" s="164"/>
      <c r="BZ112" s="164"/>
      <c r="CA112" s="164"/>
      <c r="CB112" s="164"/>
      <c r="CC112" s="164"/>
      <c r="CD112" s="164"/>
      <c r="CE112" s="164"/>
      <c r="CF112" s="164"/>
      <c r="CG112" s="164"/>
      <c r="CH112" s="164"/>
      <c r="CI112" s="164"/>
      <c r="CJ112" s="164"/>
      <c r="CK112" s="164"/>
      <c r="CL112" s="164"/>
      <c r="CM112" s="164"/>
      <c r="CN112" s="164"/>
      <c r="CO112" s="164"/>
      <c r="CP112" s="164"/>
      <c r="CQ112" s="164"/>
      <c r="CR112" s="164"/>
      <c r="CS112" s="164"/>
      <c r="CT112" s="164"/>
      <c r="CU112" s="164"/>
      <c r="CV112" s="164"/>
      <c r="CW112" s="164"/>
      <c r="CX112" s="164"/>
      <c r="CY112" s="164"/>
      <c r="CZ112" s="164"/>
      <c r="DA112" s="164"/>
      <c r="DB112" s="164"/>
      <c r="DC112" s="164"/>
      <c r="DD112" s="164"/>
      <c r="DE112" s="164"/>
      <c r="DF112" s="164"/>
      <c r="DG112" s="164"/>
      <c r="DH112" s="164"/>
      <c r="DI112" s="164"/>
      <c r="DJ112" s="164"/>
      <c r="DK112" s="164"/>
      <c r="DL112" s="164"/>
      <c r="DM112" s="164"/>
      <c r="DN112" s="164"/>
      <c r="DO112" s="164"/>
      <c r="DP112" s="164"/>
      <c r="DQ112" s="164"/>
      <c r="DR112" s="164"/>
      <c r="DS112" s="164"/>
      <c r="DT112" s="164"/>
      <c r="DU112" s="164"/>
      <c r="DV112" s="164"/>
      <c r="DW112" s="164"/>
      <c r="DX112" s="164"/>
      <c r="DY112" s="164"/>
      <c r="DZ112" s="164"/>
      <c r="EA112" s="164"/>
      <c r="EB112" s="164"/>
      <c r="EC112" s="164"/>
      <c r="ED112" s="164"/>
      <c r="EE112" s="164"/>
      <c r="EF112" s="164"/>
      <c r="EG112" s="164"/>
      <c r="EH112" s="164"/>
      <c r="EI112" s="164"/>
      <c r="EJ112" s="164"/>
      <c r="EK112" s="164"/>
      <c r="EL112" s="164"/>
      <c r="EM112" s="164"/>
      <c r="EN112" s="164"/>
      <c r="EO112" s="164"/>
      <c r="EP112" s="164"/>
      <c r="EQ112" s="164"/>
      <c r="ER112" s="164"/>
      <c r="ES112" s="164"/>
      <c r="ET112" s="164"/>
      <c r="EU112" s="164"/>
      <c r="EV112" s="164"/>
      <c r="EW112" s="164"/>
      <c r="EX112" s="164"/>
      <c r="EY112" s="164"/>
      <c r="EZ112" s="164"/>
      <c r="FA112" s="164"/>
      <c r="FB112" s="164"/>
      <c r="FC112" s="164"/>
      <c r="FD112" s="164"/>
      <c r="FE112" s="164"/>
      <c r="FF112" s="164"/>
      <c r="FG112" s="164"/>
      <c r="FH112" s="164"/>
      <c r="FI112" s="164"/>
      <c r="FJ112" s="164"/>
      <c r="FK112" s="164"/>
      <c r="FL112" s="164"/>
      <c r="FM112" s="164"/>
      <c r="FN112" s="164"/>
      <c r="FO112" s="164"/>
      <c r="FP112" s="164"/>
      <c r="FQ112" s="164"/>
      <c r="FR112" s="164"/>
      <c r="FS112" s="164"/>
      <c r="FT112" s="164"/>
      <c r="FU112" s="164"/>
      <c r="FV112" s="164"/>
      <c r="FW112" s="164"/>
      <c r="FX112" s="164"/>
      <c r="FY112" s="164"/>
      <c r="FZ112" s="164"/>
      <c r="GA112" s="164"/>
      <c r="GB112" s="164"/>
      <c r="GC112" s="164"/>
      <c r="GD112" s="164"/>
      <c r="GE112" s="164"/>
      <c r="GF112" s="164"/>
      <c r="GG112" s="164"/>
      <c r="GH112" s="164"/>
      <c r="GI112" s="164"/>
      <c r="GJ112" s="164"/>
      <c r="GK112" s="164"/>
      <c r="GL112" s="164"/>
      <c r="GM112" s="164"/>
      <c r="GN112" s="164"/>
      <c r="GO112" s="164"/>
      <c r="GP112" s="164"/>
      <c r="GQ112" s="164"/>
      <c r="GR112" s="164"/>
      <c r="GS112" s="164"/>
      <c r="GT112" s="164"/>
      <c r="GU112" s="164"/>
      <c r="GV112" s="164"/>
      <c r="GW112" s="164"/>
      <c r="GX112" s="164"/>
      <c r="GY112" s="164"/>
      <c r="GZ112" s="164"/>
      <c r="HA112" s="164"/>
      <c r="HB112" s="164"/>
      <c r="HC112" s="164"/>
      <c r="HD112" s="164"/>
      <c r="HE112" s="164"/>
      <c r="HF112" s="164"/>
      <c r="HG112" s="164"/>
      <c r="HH112" s="164"/>
      <c r="HI112" s="164"/>
      <c r="HJ112" s="164"/>
      <c r="HK112" s="164"/>
      <c r="HL112" s="164"/>
      <c r="HM112" s="164"/>
      <c r="HN112" s="164"/>
      <c r="HO112" s="164"/>
      <c r="HP112" s="164"/>
      <c r="HQ112" s="164"/>
      <c r="HR112" s="164"/>
      <c r="HS112" s="164"/>
      <c r="HT112" s="164"/>
      <c r="HU112" s="164"/>
      <c r="HV112" s="164"/>
      <c r="HW112" s="164"/>
      <c r="HX112" s="164"/>
      <c r="HY112" s="164"/>
      <c r="HZ112" s="164"/>
      <c r="IA112" s="164"/>
      <c r="IB112" s="164"/>
      <c r="IC112" s="164"/>
      <c r="ID112" s="164"/>
    </row>
  </sheetData>
  <sheetProtection formatCells="0" insertHyperlinks="0" autoFilter="0"/>
  <pageMargins left="1.18055555555556" right="0.707638888888889" top="0.707638888888889" bottom="0.707638888888889" header="0.511805555555556" footer="0.511805555555556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6"/>
  <sheetViews>
    <sheetView tabSelected="1" zoomScale="40" zoomScaleNormal="40" topLeftCell="A28" workbookViewId="0">
      <selection activeCell="A1" sqref="$A1:$XFD1"/>
    </sheetView>
  </sheetViews>
  <sheetFormatPr defaultColWidth="9" defaultRowHeight="15.75"/>
  <cols>
    <col min="1" max="1" width="10.3583333333333" style="131" customWidth="1"/>
    <col min="2" max="2" width="33.125" style="130" customWidth="1"/>
    <col min="3" max="3" width="17.5" style="131" customWidth="1"/>
    <col min="4" max="4" width="10.3166666666667" style="131" customWidth="1"/>
    <col min="5" max="5" width="18.375" style="131" customWidth="1"/>
    <col min="6" max="6" width="16.6666666666667" style="131" customWidth="1"/>
    <col min="7" max="7" width="17.0833333333333" style="131" customWidth="1"/>
    <col min="8" max="8" width="9.375" style="131" customWidth="1"/>
    <col min="9" max="9" width="16.0416666666667" style="131" customWidth="1"/>
    <col min="10" max="10" width="19.375" style="131" customWidth="1"/>
    <col min="11" max="11" width="14.375" style="131" customWidth="1"/>
    <col min="12" max="12" width="12.75" style="131"/>
    <col min="13" max="16384" width="9" style="131"/>
  </cols>
  <sheetData>
    <row r="1" s="126" customFormat="1" ht="39" customHeight="1" spans="1:8">
      <c r="A1" s="132" t="s">
        <v>19</v>
      </c>
      <c r="B1" s="133"/>
      <c r="C1" s="133"/>
      <c r="D1" s="133"/>
      <c r="E1" s="133"/>
      <c r="F1" s="133"/>
      <c r="G1" s="133"/>
      <c r="H1" s="133"/>
    </row>
    <row r="2" ht="39.95" customHeight="1" spans="1:11">
      <c r="A2" s="134" t="s">
        <v>20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="127" customFormat="1" ht="39" customHeight="1" spans="1:11">
      <c r="A3" s="136" t="s">
        <v>21</v>
      </c>
      <c r="B3" s="137"/>
      <c r="C3" s="137"/>
      <c r="D3" s="138"/>
      <c r="E3" s="137"/>
      <c r="F3" s="137"/>
      <c r="G3" s="137"/>
      <c r="H3" s="137"/>
      <c r="I3" s="137"/>
      <c r="J3" s="137"/>
      <c r="K3" s="137"/>
    </row>
    <row r="4" s="127" customFormat="1" ht="35" customHeight="1" spans="1:11">
      <c r="A4" s="105" t="s">
        <v>1</v>
      </c>
      <c r="B4" s="105" t="s">
        <v>22</v>
      </c>
      <c r="C4" s="105" t="s">
        <v>23</v>
      </c>
      <c r="D4" s="102"/>
      <c r="E4" s="102"/>
      <c r="F4" s="102"/>
      <c r="G4" s="102"/>
      <c r="H4" s="105" t="s">
        <v>24</v>
      </c>
      <c r="I4" s="102"/>
      <c r="J4" s="102"/>
      <c r="K4" s="105" t="s">
        <v>25</v>
      </c>
    </row>
    <row r="5" s="127" customFormat="1" ht="31.5" customHeight="1" spans="1:11">
      <c r="A5" s="102"/>
      <c r="B5" s="102"/>
      <c r="C5" s="105" t="s">
        <v>26</v>
      </c>
      <c r="D5" s="105" t="s">
        <v>27</v>
      </c>
      <c r="E5" s="105" t="s">
        <v>28</v>
      </c>
      <c r="F5" s="105" t="s">
        <v>29</v>
      </c>
      <c r="G5" s="105" t="s">
        <v>30</v>
      </c>
      <c r="H5" s="105" t="s">
        <v>31</v>
      </c>
      <c r="I5" s="105" t="s">
        <v>32</v>
      </c>
      <c r="J5" s="105" t="s">
        <v>33</v>
      </c>
      <c r="K5" s="102"/>
    </row>
    <row r="6" s="127" customFormat="1" ht="43" customHeight="1" spans="1:11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="127" customFormat="1" ht="42" customHeight="1" spans="1:11">
      <c r="A7" s="117" t="s">
        <v>34</v>
      </c>
      <c r="B7" s="139" t="s">
        <v>35</v>
      </c>
      <c r="C7" s="140">
        <v>6949.58769</v>
      </c>
      <c r="D7" s="140">
        <v>0</v>
      </c>
      <c r="E7" s="140">
        <v>2908.822706</v>
      </c>
      <c r="F7" s="140">
        <v>0</v>
      </c>
      <c r="G7" s="140">
        <v>9858.410396</v>
      </c>
      <c r="H7" s="141" t="s">
        <v>36</v>
      </c>
      <c r="I7" s="152">
        <v>26.511</v>
      </c>
      <c r="J7" s="141">
        <v>3718611.29191656</v>
      </c>
      <c r="K7" s="110">
        <v>79.9657567756761</v>
      </c>
    </row>
    <row r="8" s="128" customFormat="1" ht="80" customHeight="1" spans="1:11">
      <c r="A8" s="117" t="s">
        <v>37</v>
      </c>
      <c r="B8" s="142" t="s">
        <v>38</v>
      </c>
      <c r="C8" s="140">
        <v>6949.58769</v>
      </c>
      <c r="D8" s="140">
        <v>0</v>
      </c>
      <c r="E8" s="140">
        <v>2908.822706</v>
      </c>
      <c r="F8" s="140">
        <v>0</v>
      </c>
      <c r="G8" s="140">
        <v>9858.410396</v>
      </c>
      <c r="H8" s="140" t="s">
        <v>36</v>
      </c>
      <c r="I8" s="153">
        <v>26.511</v>
      </c>
      <c r="J8" s="140">
        <v>3718611.29191656</v>
      </c>
      <c r="K8" s="110"/>
    </row>
    <row r="9" s="127" customFormat="1" ht="60" customHeight="1" spans="1:11">
      <c r="A9" s="102">
        <v>1</v>
      </c>
      <c r="B9" s="143" t="s">
        <v>39</v>
      </c>
      <c r="C9" s="144">
        <v>2053.26363</v>
      </c>
      <c r="D9" s="144">
        <v>0</v>
      </c>
      <c r="E9" s="144">
        <v>0</v>
      </c>
      <c r="F9" s="144">
        <v>0</v>
      </c>
      <c r="G9" s="144">
        <v>2053.26363</v>
      </c>
      <c r="H9" s="144" t="s">
        <v>36</v>
      </c>
      <c r="I9" s="154">
        <v>12.2</v>
      </c>
      <c r="J9" s="144">
        <v>1683002.97540984</v>
      </c>
      <c r="K9" s="106"/>
    </row>
    <row r="10" s="127" customFormat="1" ht="60" customHeight="1" spans="1:11">
      <c r="A10" s="102">
        <v>1.1</v>
      </c>
      <c r="B10" s="143" t="s">
        <v>40</v>
      </c>
      <c r="C10" s="144">
        <v>259.101922</v>
      </c>
      <c r="D10" s="144"/>
      <c r="E10" s="144"/>
      <c r="F10" s="144"/>
      <c r="G10" s="144">
        <v>259.101922</v>
      </c>
      <c r="H10" s="144" t="s">
        <v>41</v>
      </c>
      <c r="I10" s="154">
        <v>1468</v>
      </c>
      <c r="J10" s="144">
        <v>1764.99946866485</v>
      </c>
      <c r="K10" s="106"/>
    </row>
    <row r="11" s="127" customFormat="1" ht="60" customHeight="1" spans="1:11">
      <c r="A11" s="102">
        <v>1.2</v>
      </c>
      <c r="B11" s="143" t="s">
        <v>42</v>
      </c>
      <c r="C11" s="144">
        <v>78.562648</v>
      </c>
      <c r="D11" s="144"/>
      <c r="E11" s="144"/>
      <c r="F11" s="144"/>
      <c r="G11" s="144">
        <v>78.562648</v>
      </c>
      <c r="H11" s="144" t="s">
        <v>41</v>
      </c>
      <c r="I11" s="154">
        <v>550</v>
      </c>
      <c r="J11" s="144">
        <v>1428.41178181818</v>
      </c>
      <c r="K11" s="106"/>
    </row>
    <row r="12" s="127" customFormat="1" ht="60" customHeight="1" spans="1:11">
      <c r="A12" s="102">
        <v>1.3</v>
      </c>
      <c r="B12" s="143" t="s">
        <v>43</v>
      </c>
      <c r="C12" s="144">
        <v>178.520043</v>
      </c>
      <c r="D12" s="144"/>
      <c r="E12" s="144"/>
      <c r="F12" s="144"/>
      <c r="G12" s="144">
        <v>178.520043</v>
      </c>
      <c r="H12" s="144" t="s">
        <v>41</v>
      </c>
      <c r="I12" s="154">
        <v>913</v>
      </c>
      <c r="J12" s="144">
        <v>1955.3126286966</v>
      </c>
      <c r="K12" s="106"/>
    </row>
    <row r="13" s="127" customFormat="1" ht="60" customHeight="1" spans="1:11">
      <c r="A13" s="102">
        <v>1.4</v>
      </c>
      <c r="B13" s="143" t="s">
        <v>44</v>
      </c>
      <c r="C13" s="144">
        <v>88.941358</v>
      </c>
      <c r="D13" s="144"/>
      <c r="E13" s="144"/>
      <c r="F13" s="144"/>
      <c r="G13" s="144">
        <v>88.941358</v>
      </c>
      <c r="H13" s="144" t="s">
        <v>41</v>
      </c>
      <c r="I13" s="154">
        <v>507</v>
      </c>
      <c r="J13" s="144">
        <v>1754.26741617357</v>
      </c>
      <c r="K13" s="106"/>
    </row>
    <row r="14" s="127" customFormat="1" ht="60" customHeight="1" spans="1:11">
      <c r="A14" s="102">
        <v>1.5</v>
      </c>
      <c r="B14" s="143" t="s">
        <v>45</v>
      </c>
      <c r="C14" s="144">
        <v>129.412879</v>
      </c>
      <c r="D14" s="144"/>
      <c r="E14" s="144"/>
      <c r="F14" s="144"/>
      <c r="G14" s="144">
        <v>129.412879</v>
      </c>
      <c r="H14" s="144" t="s">
        <v>41</v>
      </c>
      <c r="I14" s="154">
        <v>858</v>
      </c>
      <c r="J14" s="144">
        <v>1508.30861305361</v>
      </c>
      <c r="K14" s="106"/>
    </row>
    <row r="15" s="127" customFormat="1" ht="60" customHeight="1" spans="1:11">
      <c r="A15" s="102">
        <v>1.6</v>
      </c>
      <c r="B15" s="143" t="s">
        <v>46</v>
      </c>
      <c r="C15" s="144">
        <v>59.244488</v>
      </c>
      <c r="D15" s="144"/>
      <c r="E15" s="144"/>
      <c r="F15" s="144"/>
      <c r="G15" s="144">
        <v>59.244488</v>
      </c>
      <c r="H15" s="144" t="s">
        <v>41</v>
      </c>
      <c r="I15" s="154">
        <v>336</v>
      </c>
      <c r="J15" s="144">
        <v>1763.22880952381</v>
      </c>
      <c r="K15" s="106"/>
    </row>
    <row r="16" s="127" customFormat="1" ht="60" customHeight="1" spans="1:11">
      <c r="A16" s="102">
        <v>1.7</v>
      </c>
      <c r="B16" s="143" t="s">
        <v>47</v>
      </c>
      <c r="C16" s="144">
        <v>210.010948</v>
      </c>
      <c r="D16" s="144"/>
      <c r="E16" s="144"/>
      <c r="F16" s="144"/>
      <c r="G16" s="144">
        <v>210.010948</v>
      </c>
      <c r="H16" s="144" t="s">
        <v>41</v>
      </c>
      <c r="I16" s="154">
        <v>899</v>
      </c>
      <c r="J16" s="144">
        <v>2336.05058954394</v>
      </c>
      <c r="K16" s="106"/>
    </row>
    <row r="17" s="127" customFormat="1" ht="60" customHeight="1" spans="1:11">
      <c r="A17" s="102">
        <v>1.8</v>
      </c>
      <c r="B17" s="143" t="s">
        <v>48</v>
      </c>
      <c r="C17" s="144">
        <v>66.705013</v>
      </c>
      <c r="D17" s="144"/>
      <c r="E17" s="144"/>
      <c r="F17" s="144"/>
      <c r="G17" s="144">
        <v>66.705013</v>
      </c>
      <c r="H17" s="144" t="s">
        <v>41</v>
      </c>
      <c r="I17" s="154">
        <v>427</v>
      </c>
      <c r="J17" s="144">
        <v>1562.17829039813</v>
      </c>
      <c r="K17" s="106"/>
    </row>
    <row r="18" s="127" customFormat="1" ht="60" customHeight="1" spans="1:11">
      <c r="A18" s="102">
        <v>1.9</v>
      </c>
      <c r="B18" s="143" t="s">
        <v>49</v>
      </c>
      <c r="C18" s="144">
        <v>340.703502</v>
      </c>
      <c r="D18" s="144"/>
      <c r="E18" s="144"/>
      <c r="F18" s="144"/>
      <c r="G18" s="144">
        <v>340.703502</v>
      </c>
      <c r="H18" s="144" t="s">
        <v>41</v>
      </c>
      <c r="I18" s="154">
        <v>2357</v>
      </c>
      <c r="J18" s="144">
        <v>1445.49640220619</v>
      </c>
      <c r="K18" s="106"/>
    </row>
    <row r="19" s="127" customFormat="1" ht="60" customHeight="1" spans="1:11">
      <c r="A19" s="106">
        <v>1.1</v>
      </c>
      <c r="B19" s="143" t="s">
        <v>50</v>
      </c>
      <c r="C19" s="144">
        <v>108.027864</v>
      </c>
      <c r="D19" s="144"/>
      <c r="E19" s="144"/>
      <c r="F19" s="144"/>
      <c r="G19" s="144">
        <v>108.027864</v>
      </c>
      <c r="H19" s="144" t="s">
        <v>41</v>
      </c>
      <c r="I19" s="154">
        <v>935</v>
      </c>
      <c r="J19" s="144">
        <v>1155.37822459893</v>
      </c>
      <c r="K19" s="106"/>
    </row>
    <row r="20" s="127" customFormat="1" ht="60" customHeight="1" spans="1:11">
      <c r="A20" s="102">
        <v>1.11</v>
      </c>
      <c r="B20" s="143" t="s">
        <v>51</v>
      </c>
      <c r="C20" s="144">
        <v>47.778405</v>
      </c>
      <c r="D20" s="144"/>
      <c r="E20" s="144"/>
      <c r="F20" s="144"/>
      <c r="G20" s="144">
        <v>47.778405</v>
      </c>
      <c r="H20" s="144" t="s">
        <v>41</v>
      </c>
      <c r="I20" s="154">
        <v>314</v>
      </c>
      <c r="J20" s="144">
        <v>1521.60525477707</v>
      </c>
      <c r="K20" s="106"/>
    </row>
    <row r="21" s="127" customFormat="1" ht="60" customHeight="1" spans="1:11">
      <c r="A21" s="102">
        <v>1.12</v>
      </c>
      <c r="B21" s="143" t="s">
        <v>52</v>
      </c>
      <c r="C21" s="144">
        <v>486.25456</v>
      </c>
      <c r="D21" s="144"/>
      <c r="E21" s="144"/>
      <c r="F21" s="144"/>
      <c r="G21" s="144">
        <v>486.25456</v>
      </c>
      <c r="H21" s="144" t="s">
        <v>41</v>
      </c>
      <c r="I21" s="154">
        <v>2636</v>
      </c>
      <c r="J21" s="144">
        <v>1844.66828528073</v>
      </c>
      <c r="K21" s="106"/>
    </row>
    <row r="22" s="127" customFormat="1" ht="60" customHeight="1" spans="1:11">
      <c r="A22" s="102">
        <v>2</v>
      </c>
      <c r="B22" s="143" t="s">
        <v>53</v>
      </c>
      <c r="C22" s="144">
        <v>4896.32406</v>
      </c>
      <c r="D22" s="144">
        <v>0</v>
      </c>
      <c r="E22" s="144">
        <v>0</v>
      </c>
      <c r="F22" s="144">
        <v>0</v>
      </c>
      <c r="G22" s="144">
        <v>4896.32406</v>
      </c>
      <c r="H22" s="144" t="s">
        <v>36</v>
      </c>
      <c r="I22" s="154">
        <v>14.311</v>
      </c>
      <c r="J22" s="144">
        <v>3421371.01530291</v>
      </c>
      <c r="K22" s="106"/>
    </row>
    <row r="23" s="127" customFormat="1" ht="60" customHeight="1" spans="1:11">
      <c r="A23" s="102">
        <v>2.1</v>
      </c>
      <c r="B23" s="143" t="s">
        <v>54</v>
      </c>
      <c r="C23" s="144">
        <v>1654.916412</v>
      </c>
      <c r="D23" s="144"/>
      <c r="E23" s="144"/>
      <c r="F23" s="144"/>
      <c r="G23" s="144">
        <v>1654.916412</v>
      </c>
      <c r="H23" s="144" t="s">
        <v>41</v>
      </c>
      <c r="I23" s="154">
        <v>2929</v>
      </c>
      <c r="J23" s="144">
        <v>5650.10724479344</v>
      </c>
      <c r="K23" s="106"/>
    </row>
    <row r="24" s="127" customFormat="1" ht="60" customHeight="1" spans="1:11">
      <c r="A24" s="102">
        <v>2.2</v>
      </c>
      <c r="B24" s="143" t="s">
        <v>55</v>
      </c>
      <c r="C24" s="144">
        <v>220.976805</v>
      </c>
      <c r="D24" s="144"/>
      <c r="E24" s="144"/>
      <c r="F24" s="144"/>
      <c r="G24" s="144">
        <v>220.976805</v>
      </c>
      <c r="H24" s="144" t="s">
        <v>41</v>
      </c>
      <c r="I24" s="154">
        <v>1450</v>
      </c>
      <c r="J24" s="144">
        <v>1523.97796551724</v>
      </c>
      <c r="K24" s="106"/>
    </row>
    <row r="25" s="127" customFormat="1" ht="60" customHeight="1" spans="1:11">
      <c r="A25" s="102">
        <v>2.3</v>
      </c>
      <c r="B25" s="143" t="s">
        <v>56</v>
      </c>
      <c r="C25" s="144">
        <v>284.599397</v>
      </c>
      <c r="D25" s="144"/>
      <c r="E25" s="144"/>
      <c r="F25" s="144"/>
      <c r="G25" s="144">
        <v>284.599397</v>
      </c>
      <c r="H25" s="144" t="s">
        <v>41</v>
      </c>
      <c r="I25" s="154">
        <v>1575</v>
      </c>
      <c r="J25" s="144">
        <v>1806.9802984127</v>
      </c>
      <c r="K25" s="106"/>
    </row>
    <row r="26" s="127" customFormat="1" ht="60" customHeight="1" spans="1:11">
      <c r="A26" s="102">
        <v>2.4</v>
      </c>
      <c r="B26" s="143" t="s">
        <v>57</v>
      </c>
      <c r="C26" s="144">
        <v>2288.132373</v>
      </c>
      <c r="D26" s="144"/>
      <c r="E26" s="144"/>
      <c r="F26" s="144"/>
      <c r="G26" s="144">
        <v>2288.132373</v>
      </c>
      <c r="H26" s="144" t="s">
        <v>41</v>
      </c>
      <c r="I26" s="154">
        <v>5955</v>
      </c>
      <c r="J26" s="144">
        <v>3842.37174307305</v>
      </c>
      <c r="K26" s="106"/>
    </row>
    <row r="27" s="127" customFormat="1" ht="60" customHeight="1" spans="1:11">
      <c r="A27" s="102">
        <v>2.5</v>
      </c>
      <c r="B27" s="143" t="s">
        <v>58</v>
      </c>
      <c r="C27" s="144">
        <v>447.699073</v>
      </c>
      <c r="D27" s="144"/>
      <c r="E27" s="144"/>
      <c r="F27" s="144"/>
      <c r="G27" s="144">
        <v>447.699073</v>
      </c>
      <c r="H27" s="144" t="s">
        <v>41</v>
      </c>
      <c r="I27" s="154">
        <v>2402</v>
      </c>
      <c r="J27" s="144">
        <v>1863.85958784346</v>
      </c>
      <c r="K27" s="106"/>
    </row>
    <row r="28" s="127" customFormat="1" ht="60" customHeight="1" spans="1:11">
      <c r="A28" s="102">
        <v>3</v>
      </c>
      <c r="B28" s="143" t="s">
        <v>59</v>
      </c>
      <c r="C28" s="144">
        <v>0</v>
      </c>
      <c r="D28" s="144">
        <v>0</v>
      </c>
      <c r="E28" s="144">
        <v>2908.822706</v>
      </c>
      <c r="F28" s="144">
        <v>0</v>
      </c>
      <c r="G28" s="144">
        <v>2908.822706</v>
      </c>
      <c r="H28" s="145" t="s">
        <v>60</v>
      </c>
      <c r="I28" s="154">
        <v>1</v>
      </c>
      <c r="J28" s="144">
        <v>29088227.06</v>
      </c>
      <c r="K28" s="106"/>
    </row>
    <row r="29" s="127" customFormat="1" ht="60" customHeight="1" spans="1:11">
      <c r="A29" s="102">
        <v>3.1</v>
      </c>
      <c r="B29" s="143" t="s">
        <v>61</v>
      </c>
      <c r="C29" s="144"/>
      <c r="D29" s="144"/>
      <c r="E29" s="144">
        <v>2908.822706</v>
      </c>
      <c r="F29" s="144"/>
      <c r="G29" s="144">
        <v>2908.822706</v>
      </c>
      <c r="H29" s="144"/>
      <c r="I29" s="154"/>
      <c r="J29" s="144"/>
      <c r="K29" s="106"/>
    </row>
    <row r="30" s="127" customFormat="1" ht="48" customHeight="1" spans="1:11">
      <c r="A30" s="109" t="s">
        <v>62</v>
      </c>
      <c r="B30" s="108" t="s">
        <v>63</v>
      </c>
      <c r="C30" s="146"/>
      <c r="D30" s="146"/>
      <c r="E30" s="146"/>
      <c r="F30" s="146">
        <v>1556.67</v>
      </c>
      <c r="G30" s="146">
        <v>1556.67</v>
      </c>
      <c r="H30" s="102"/>
      <c r="I30" s="155"/>
      <c r="J30" s="102"/>
      <c r="K30" s="110">
        <v>12.6268119909574</v>
      </c>
    </row>
    <row r="31" s="129" customFormat="1" ht="55" customHeight="1" spans="1:11">
      <c r="A31" s="117">
        <v>1</v>
      </c>
      <c r="B31" s="147" t="s">
        <v>64</v>
      </c>
      <c r="C31" s="148"/>
      <c r="D31" s="148"/>
      <c r="E31" s="148"/>
      <c r="F31" s="148">
        <v>540.214646998119</v>
      </c>
      <c r="G31" s="148">
        <v>540.214646998119</v>
      </c>
      <c r="H31" s="105"/>
      <c r="I31" s="156"/>
      <c r="J31" s="105"/>
      <c r="K31" s="156"/>
    </row>
    <row r="32" s="129" customFormat="1" ht="55" customHeight="1" spans="1:11">
      <c r="A32" s="117">
        <v>2</v>
      </c>
      <c r="B32" s="147" t="s">
        <v>65</v>
      </c>
      <c r="C32" s="148"/>
      <c r="D32" s="148"/>
      <c r="E32" s="148"/>
      <c r="F32" s="148">
        <v>250.1</v>
      </c>
      <c r="G32" s="148">
        <v>250.1</v>
      </c>
      <c r="H32" s="105"/>
      <c r="I32" s="156"/>
      <c r="J32" s="105"/>
      <c r="K32" s="156"/>
    </row>
    <row r="33" s="129" customFormat="1" ht="55" customHeight="1" spans="1:11">
      <c r="A33" s="117">
        <v>3</v>
      </c>
      <c r="B33" s="147" t="s">
        <v>66</v>
      </c>
      <c r="C33" s="148"/>
      <c r="D33" s="148"/>
      <c r="E33" s="148"/>
      <c r="F33" s="148">
        <v>38.39419008</v>
      </c>
      <c r="G33" s="148">
        <v>38.39419008</v>
      </c>
      <c r="H33" s="105"/>
      <c r="I33" s="156"/>
      <c r="J33" s="105"/>
      <c r="K33" s="156"/>
    </row>
    <row r="34" s="129" customFormat="1" ht="55" customHeight="1" spans="1:11">
      <c r="A34" s="117">
        <v>4</v>
      </c>
      <c r="B34" s="147" t="s">
        <v>67</v>
      </c>
      <c r="C34" s="148"/>
      <c r="D34" s="148"/>
      <c r="E34" s="148"/>
      <c r="F34" s="148">
        <v>319.58098471168</v>
      </c>
      <c r="G34" s="148">
        <v>319.58098471168</v>
      </c>
      <c r="H34" s="105"/>
      <c r="I34" s="156"/>
      <c r="J34" s="105"/>
      <c r="K34" s="156"/>
    </row>
    <row r="35" s="129" customFormat="1" ht="55" customHeight="1" spans="1:11">
      <c r="A35" s="117">
        <v>5</v>
      </c>
      <c r="B35" s="147" t="s">
        <v>68</v>
      </c>
      <c r="C35" s="148"/>
      <c r="D35" s="148"/>
      <c r="E35" s="148"/>
      <c r="F35" s="148">
        <v>0</v>
      </c>
      <c r="G35" s="148">
        <v>0</v>
      </c>
      <c r="H35" s="105"/>
      <c r="I35" s="156"/>
      <c r="J35" s="105"/>
      <c r="K35" s="156"/>
    </row>
    <row r="36" s="129" customFormat="1" ht="55" customHeight="1" spans="1:11">
      <c r="A36" s="117">
        <v>6</v>
      </c>
      <c r="B36" s="147" t="s">
        <v>69</v>
      </c>
      <c r="C36" s="148"/>
      <c r="D36" s="148"/>
      <c r="E36" s="148"/>
      <c r="F36" s="148">
        <v>123.23012995</v>
      </c>
      <c r="G36" s="148">
        <v>123.23012995</v>
      </c>
      <c r="H36" s="105"/>
      <c r="I36" s="156"/>
      <c r="J36" s="105"/>
      <c r="K36" s="156"/>
    </row>
    <row r="37" s="129" customFormat="1" ht="55" customHeight="1" spans="1:11">
      <c r="A37" s="117">
        <v>7</v>
      </c>
      <c r="B37" s="147" t="s">
        <v>70</v>
      </c>
      <c r="C37" s="148"/>
      <c r="D37" s="148"/>
      <c r="E37" s="148"/>
      <c r="F37" s="148">
        <v>44.362846782</v>
      </c>
      <c r="G37" s="148">
        <v>44.362846782</v>
      </c>
      <c r="H37" s="105"/>
      <c r="I37" s="156"/>
      <c r="J37" s="105"/>
      <c r="K37" s="156"/>
    </row>
    <row r="38" s="129" customFormat="1" ht="55" customHeight="1" spans="1:11">
      <c r="A38" s="117">
        <v>8</v>
      </c>
      <c r="B38" s="147" t="s">
        <v>71</v>
      </c>
      <c r="C38" s="148"/>
      <c r="D38" s="148"/>
      <c r="E38" s="148"/>
      <c r="F38" s="148">
        <v>141.787283168</v>
      </c>
      <c r="G38" s="148">
        <v>141.787283168</v>
      </c>
      <c r="H38" s="105"/>
      <c r="I38" s="156"/>
      <c r="J38" s="105"/>
      <c r="K38" s="156"/>
    </row>
    <row r="39" s="129" customFormat="1" ht="55" customHeight="1" spans="1:11">
      <c r="A39" s="117">
        <v>9</v>
      </c>
      <c r="B39" s="147" t="s">
        <v>72</v>
      </c>
      <c r="C39" s="148"/>
      <c r="D39" s="148"/>
      <c r="E39" s="148"/>
      <c r="F39" s="148">
        <v>99</v>
      </c>
      <c r="G39" s="148">
        <v>99</v>
      </c>
      <c r="H39" s="105"/>
      <c r="I39" s="156"/>
      <c r="J39" s="105"/>
      <c r="K39" s="156"/>
    </row>
    <row r="40" s="127" customFormat="1" ht="65" customHeight="1" spans="1:11">
      <c r="A40" s="109" t="s">
        <v>73</v>
      </c>
      <c r="B40" s="139" t="s">
        <v>74</v>
      </c>
      <c r="C40" s="149"/>
      <c r="D40" s="149"/>
      <c r="E40" s="149"/>
      <c r="F40" s="146">
        <v>913.21</v>
      </c>
      <c r="G40" s="146">
        <v>913.21</v>
      </c>
      <c r="H40" s="102"/>
      <c r="I40" s="106"/>
      <c r="J40" s="102"/>
      <c r="K40" s="110">
        <v>7.40743444549082</v>
      </c>
    </row>
    <row r="41" s="127" customFormat="1" ht="42" customHeight="1" spans="1:11">
      <c r="A41" s="109" t="s">
        <v>75</v>
      </c>
      <c r="B41" s="139" t="s">
        <v>76</v>
      </c>
      <c r="C41" s="149"/>
      <c r="D41" s="149"/>
      <c r="E41" s="149"/>
      <c r="F41" s="146">
        <v>0</v>
      </c>
      <c r="G41" s="146">
        <v>0</v>
      </c>
      <c r="H41" s="102"/>
      <c r="I41" s="106"/>
      <c r="J41" s="102"/>
      <c r="K41" s="106">
        <v>0</v>
      </c>
    </row>
    <row r="42" s="127" customFormat="1" ht="42" customHeight="1" spans="1:11">
      <c r="A42" s="109" t="s">
        <v>77</v>
      </c>
      <c r="B42" s="139" t="s">
        <v>78</v>
      </c>
      <c r="C42" s="149"/>
      <c r="D42" s="149"/>
      <c r="E42" s="149"/>
      <c r="F42" s="146">
        <v>0</v>
      </c>
      <c r="G42" s="146">
        <v>0</v>
      </c>
      <c r="H42" s="102"/>
      <c r="I42" s="106"/>
      <c r="J42" s="102"/>
      <c r="K42" s="106">
        <v>0</v>
      </c>
    </row>
    <row r="43" s="127" customFormat="1" ht="42" customHeight="1" spans="1:11">
      <c r="A43" s="109" t="s">
        <v>79</v>
      </c>
      <c r="B43" s="139" t="s">
        <v>80</v>
      </c>
      <c r="C43" s="146">
        <v>6949.59</v>
      </c>
      <c r="D43" s="146">
        <v>0</v>
      </c>
      <c r="E43" s="146">
        <v>2908.82</v>
      </c>
      <c r="F43" s="146">
        <v>2469.88</v>
      </c>
      <c r="G43" s="146">
        <v>12328.29</v>
      </c>
      <c r="H43" s="102"/>
      <c r="I43" s="106"/>
      <c r="J43" s="102"/>
      <c r="K43" s="106"/>
    </row>
    <row r="44" s="127" customFormat="1" ht="42" customHeight="1" spans="1:11">
      <c r="A44" s="102"/>
      <c r="B44" s="147" t="s">
        <v>81</v>
      </c>
      <c r="C44" s="149">
        <v>56.3710782273941</v>
      </c>
      <c r="D44" s="149">
        <v>0</v>
      </c>
      <c r="E44" s="149">
        <v>23.5946753361577</v>
      </c>
      <c r="F44" s="149">
        <v>20.0342464364482</v>
      </c>
      <c r="G44" s="149">
        <v>100</v>
      </c>
      <c r="H44" s="102"/>
      <c r="I44" s="106"/>
      <c r="J44" s="102"/>
      <c r="K44" s="102"/>
    </row>
    <row r="45" s="130" customFormat="1" ht="15" spans="3:11">
      <c r="C45" s="150"/>
      <c r="K45" s="150"/>
    </row>
    <row r="46" spans="6:6">
      <c r="F46" s="151"/>
    </row>
  </sheetData>
  <sheetProtection formatCells="0" insertHyperlinks="0" autoFilter="0"/>
  <mergeCells count="14">
    <mergeCell ref="A2:K2"/>
    <mergeCell ref="C4:G4"/>
    <mergeCell ref="H4:J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4:K6"/>
  </mergeCells>
  <pageMargins left="0.235416666666667" right="0.235416666666667" top="0.313888888888889" bottom="0.432638888888889" header="0.235416666666667" footer="0.235416666666667"/>
  <pageSetup paperSize="9" scale="49" orientation="portrait" horizont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1"/>
  <sheetViews>
    <sheetView zoomScale="70" zoomScaleNormal="70" workbookViewId="0">
      <selection activeCell="G8" sqref="G8"/>
    </sheetView>
  </sheetViews>
  <sheetFormatPr defaultColWidth="9.75" defaultRowHeight="12"/>
  <cols>
    <col min="1" max="1" width="11.5" style="77" customWidth="1"/>
    <col min="2" max="2" width="51.35" style="77" customWidth="1"/>
    <col min="3" max="3" width="89.875" style="78" customWidth="1"/>
    <col min="4" max="4" width="27.5" style="77" customWidth="1"/>
    <col min="5" max="5" width="59.25" style="77" customWidth="1"/>
    <col min="6" max="6" width="16.25" style="77" customWidth="1"/>
    <col min="7" max="7" width="17.5833333333333" style="79"/>
    <col min="8" max="8" width="19.75" style="80" customWidth="1"/>
    <col min="9" max="32" width="10" style="77"/>
    <col min="33" max="16384" width="9.75" style="77"/>
  </cols>
  <sheetData>
    <row r="1" ht="32.1" customHeight="1" spans="1:5">
      <c r="A1" s="81" t="s">
        <v>82</v>
      </c>
      <c r="B1" s="81"/>
      <c r="C1" s="81"/>
      <c r="D1" s="81"/>
      <c r="E1" s="81"/>
    </row>
    <row r="2" s="72" customFormat="1" ht="30.75" customHeight="1" spans="1:8">
      <c r="A2" s="82" t="str">
        <f>总估算表!A3</f>
        <v>工程名称：龙胜各族自治县供水管网漏损治理和老化更新项目</v>
      </c>
      <c r="B2" s="82"/>
      <c r="C2" s="83"/>
      <c r="E2" s="84"/>
      <c r="G2" s="85"/>
      <c r="H2" s="86"/>
    </row>
    <row r="3" s="73" customFormat="1" ht="42" customHeight="1" spans="1:8">
      <c r="A3" s="87" t="s">
        <v>1</v>
      </c>
      <c r="B3" s="88" t="s">
        <v>83</v>
      </c>
      <c r="C3" s="88" t="s">
        <v>84</v>
      </c>
      <c r="D3" s="88" t="s">
        <v>85</v>
      </c>
      <c r="E3" s="89" t="s">
        <v>86</v>
      </c>
      <c r="G3" s="90"/>
      <c r="H3" s="91"/>
    </row>
    <row r="4" s="74" customFormat="1" ht="42" customHeight="1" spans="1:8">
      <c r="A4" s="92" t="s">
        <v>37</v>
      </c>
      <c r="B4" s="93" t="s">
        <v>87</v>
      </c>
      <c r="C4" s="94"/>
      <c r="D4" s="95">
        <v>1556.6700816898</v>
      </c>
      <c r="E4" s="96"/>
      <c r="G4" s="97"/>
      <c r="H4" s="98"/>
    </row>
    <row r="5" s="74" customFormat="1" ht="42" customHeight="1" spans="1:8">
      <c r="A5" s="99">
        <v>1</v>
      </c>
      <c r="B5" s="93" t="s">
        <v>64</v>
      </c>
      <c r="C5" s="94"/>
      <c r="D5" s="95">
        <v>540.214646998119</v>
      </c>
      <c r="E5" s="96"/>
      <c r="G5" s="97"/>
      <c r="H5" s="98"/>
    </row>
    <row r="6" s="72" customFormat="1" ht="42" customHeight="1" spans="1:8">
      <c r="A6" s="100">
        <v>1.1</v>
      </c>
      <c r="B6" s="101" t="s">
        <v>88</v>
      </c>
      <c r="C6" s="102" t="s">
        <v>89</v>
      </c>
      <c r="D6" s="103">
        <v>159.19</v>
      </c>
      <c r="E6" s="104" t="s">
        <v>90</v>
      </c>
      <c r="G6" s="85"/>
      <c r="H6" s="86"/>
    </row>
    <row r="7" s="72" customFormat="1" ht="42" customHeight="1" spans="1:8">
      <c r="A7" s="100">
        <v>1.2</v>
      </c>
      <c r="B7" s="101" t="s">
        <v>91</v>
      </c>
      <c r="C7" s="105" t="s">
        <v>92</v>
      </c>
      <c r="D7" s="106">
        <v>17.9663771534</v>
      </c>
      <c r="E7" s="104" t="s">
        <v>93</v>
      </c>
      <c r="G7" s="85"/>
      <c r="H7" s="86"/>
    </row>
    <row r="8" s="72" customFormat="1" ht="42" customHeight="1" spans="1:8">
      <c r="A8" s="100">
        <v>1.3</v>
      </c>
      <c r="B8" s="101" t="s">
        <v>94</v>
      </c>
      <c r="C8" s="102" t="s">
        <v>95</v>
      </c>
      <c r="D8" s="103">
        <v>5.2</v>
      </c>
      <c r="E8" s="104" t="s">
        <v>93</v>
      </c>
      <c r="G8" s="85"/>
      <c r="H8" s="86"/>
    </row>
    <row r="9" s="72" customFormat="1" ht="42" customHeight="1" spans="1:8">
      <c r="A9" s="100">
        <v>1.4</v>
      </c>
      <c r="B9" s="101" t="s">
        <v>96</v>
      </c>
      <c r="C9" s="102"/>
      <c r="D9" s="106">
        <v>123.472784245551</v>
      </c>
      <c r="E9" s="107" t="s">
        <v>97</v>
      </c>
      <c r="G9" s="85"/>
      <c r="H9" s="86"/>
    </row>
    <row r="10" s="72" customFormat="1" ht="42" customHeight="1" spans="1:8">
      <c r="A10" s="100" t="s">
        <v>98</v>
      </c>
      <c r="B10" s="101" t="s">
        <v>99</v>
      </c>
      <c r="C10" s="105" t="s">
        <v>100</v>
      </c>
      <c r="D10" s="106">
        <v>15.254477679168</v>
      </c>
      <c r="E10" s="107" t="s">
        <v>101</v>
      </c>
      <c r="G10" s="85"/>
      <c r="H10" s="86"/>
    </row>
    <row r="11" s="72" customFormat="1" ht="42" customHeight="1" spans="1:8">
      <c r="A11" s="100" t="s">
        <v>102</v>
      </c>
      <c r="B11" s="101" t="s">
        <v>103</v>
      </c>
      <c r="C11" s="105" t="s">
        <v>104</v>
      </c>
      <c r="D11" s="106">
        <v>1.32335764462412</v>
      </c>
      <c r="E11" s="107" t="s">
        <v>101</v>
      </c>
      <c r="G11" s="85"/>
      <c r="H11" s="86"/>
    </row>
    <row r="12" s="72" customFormat="1" ht="42" customHeight="1" spans="1:8">
      <c r="A12" s="100" t="s">
        <v>105</v>
      </c>
      <c r="B12" s="101" t="s">
        <v>106</v>
      </c>
      <c r="C12" s="105" t="s">
        <v>107</v>
      </c>
      <c r="D12" s="106">
        <v>0.910023988142998</v>
      </c>
      <c r="E12" s="107" t="s">
        <v>101</v>
      </c>
      <c r="G12" s="85"/>
      <c r="H12" s="86"/>
    </row>
    <row r="13" s="72" customFormat="1" ht="42" customHeight="1" spans="1:8">
      <c r="A13" s="100" t="s">
        <v>108</v>
      </c>
      <c r="B13" s="101" t="s">
        <v>109</v>
      </c>
      <c r="C13" s="105" t="s">
        <v>110</v>
      </c>
      <c r="D13" s="106">
        <v>9.79983321912</v>
      </c>
      <c r="E13" s="107" t="s">
        <v>101</v>
      </c>
      <c r="G13" s="85"/>
      <c r="H13" s="86"/>
    </row>
    <row r="14" s="72" customFormat="1" ht="42" customHeight="1" spans="1:8">
      <c r="A14" s="100">
        <v>1.7</v>
      </c>
      <c r="B14" s="101" t="s">
        <v>111</v>
      </c>
      <c r="C14" s="102"/>
      <c r="D14" s="106">
        <v>96.185091714496</v>
      </c>
      <c r="E14" s="104" t="s">
        <v>112</v>
      </c>
      <c r="G14" s="85"/>
      <c r="H14" s="86"/>
    </row>
    <row r="15" s="72" customFormat="1" ht="42" customHeight="1" spans="1:8">
      <c r="A15" s="100" t="s">
        <v>113</v>
      </c>
      <c r="B15" s="101" t="s">
        <v>114</v>
      </c>
      <c r="C15" s="105" t="s">
        <v>115</v>
      </c>
      <c r="D15" s="106">
        <v>75.4371906928</v>
      </c>
      <c r="E15" s="104" t="s">
        <v>116</v>
      </c>
      <c r="G15" s="85"/>
      <c r="H15" s="86"/>
    </row>
    <row r="16" s="72" customFormat="1" ht="42" customHeight="1" spans="1:8">
      <c r="A16" s="100" t="s">
        <v>117</v>
      </c>
      <c r="B16" s="101" t="s">
        <v>118</v>
      </c>
      <c r="C16" s="105" t="s">
        <v>119</v>
      </c>
      <c r="D16" s="106">
        <v>20.747901021696</v>
      </c>
      <c r="E16" s="104" t="s">
        <v>116</v>
      </c>
      <c r="G16" s="85"/>
      <c r="H16" s="86"/>
    </row>
    <row r="17" s="72" customFormat="1" ht="42" customHeight="1" spans="1:8">
      <c r="A17" s="100">
        <v>1.8</v>
      </c>
      <c r="B17" s="101" t="s">
        <v>120</v>
      </c>
      <c r="C17" s="105" t="s">
        <v>121</v>
      </c>
      <c r="D17" s="106">
        <v>138.200393884672</v>
      </c>
      <c r="E17" s="107" t="s">
        <v>101</v>
      </c>
      <c r="G17" s="85"/>
      <c r="H17" s="86"/>
    </row>
    <row r="18" s="73" customFormat="1" ht="42" customHeight="1" spans="1:8">
      <c r="A18" s="99">
        <v>2</v>
      </c>
      <c r="B18" s="108" t="s">
        <v>65</v>
      </c>
      <c r="C18" s="109"/>
      <c r="D18" s="110">
        <v>250.1</v>
      </c>
      <c r="E18" s="111"/>
      <c r="G18" s="90"/>
      <c r="H18" s="91"/>
    </row>
    <row r="19" s="75" customFormat="1" ht="42" customHeight="1" spans="1:8">
      <c r="A19" s="100">
        <v>2.1</v>
      </c>
      <c r="B19" s="101" t="s">
        <v>122</v>
      </c>
      <c r="C19" s="112" t="s">
        <v>123</v>
      </c>
      <c r="D19" s="103">
        <v>250.1</v>
      </c>
      <c r="E19" s="113"/>
      <c r="G19" s="85"/>
      <c r="H19" s="86"/>
    </row>
    <row r="20" s="73" customFormat="1" ht="42" customHeight="1" spans="1:8">
      <c r="A20" s="99">
        <v>3</v>
      </c>
      <c r="B20" s="108" t="s">
        <v>66</v>
      </c>
      <c r="C20" s="109"/>
      <c r="D20" s="110">
        <v>38.39419008</v>
      </c>
      <c r="E20" s="111"/>
      <c r="G20" s="90"/>
      <c r="H20" s="91"/>
    </row>
    <row r="21" s="76" customFormat="1" ht="42" customHeight="1" spans="1:10">
      <c r="A21" s="100">
        <v>3.1</v>
      </c>
      <c r="B21" s="114" t="s">
        <v>124</v>
      </c>
      <c r="C21" s="105" t="s">
        <v>125</v>
      </c>
      <c r="D21" s="115">
        <v>8.835129648</v>
      </c>
      <c r="E21" s="104" t="s">
        <v>126</v>
      </c>
      <c r="F21" s="116"/>
      <c r="G21" s="116"/>
      <c r="I21" s="125"/>
      <c r="J21" s="125"/>
    </row>
    <row r="22" s="76" customFormat="1" ht="42" customHeight="1" spans="1:10">
      <c r="A22" s="100">
        <v>3.2</v>
      </c>
      <c r="B22" s="114" t="s">
        <v>127</v>
      </c>
      <c r="C22" s="105" t="s">
        <v>128</v>
      </c>
      <c r="D22" s="115">
        <v>17.703786672</v>
      </c>
      <c r="E22" s="104" t="s">
        <v>126</v>
      </c>
      <c r="F22" s="116"/>
      <c r="G22" s="116"/>
      <c r="I22" s="125"/>
      <c r="J22" s="125"/>
    </row>
    <row r="23" s="76" customFormat="1" ht="42" customHeight="1" spans="1:10">
      <c r="A23" s="100">
        <v>3.3</v>
      </c>
      <c r="B23" s="114" t="s">
        <v>129</v>
      </c>
      <c r="C23" s="105" t="s">
        <v>130</v>
      </c>
      <c r="D23" s="115">
        <v>0</v>
      </c>
      <c r="E23" s="107"/>
      <c r="F23" s="116"/>
      <c r="G23" s="116"/>
      <c r="I23" s="125"/>
      <c r="J23" s="125"/>
    </row>
    <row r="24" s="76" customFormat="1" ht="42" customHeight="1" spans="1:10">
      <c r="A24" s="100">
        <v>3.4</v>
      </c>
      <c r="B24" s="114" t="s">
        <v>131</v>
      </c>
      <c r="C24" s="105" t="s">
        <v>132</v>
      </c>
      <c r="D24" s="115">
        <v>5.92763688</v>
      </c>
      <c r="E24" s="104" t="s">
        <v>133</v>
      </c>
      <c r="F24" s="116"/>
      <c r="G24" s="116"/>
      <c r="I24" s="125"/>
      <c r="J24" s="125"/>
    </row>
    <row r="25" s="76" customFormat="1" ht="42" customHeight="1" spans="1:10">
      <c r="A25" s="100">
        <v>3.5</v>
      </c>
      <c r="B25" s="114" t="s">
        <v>134</v>
      </c>
      <c r="C25" s="105" t="s">
        <v>132</v>
      </c>
      <c r="D25" s="115">
        <v>5.92763688</v>
      </c>
      <c r="E25" s="104" t="s">
        <v>133</v>
      </c>
      <c r="F25" s="116"/>
      <c r="G25" s="116"/>
      <c r="I25" s="125"/>
      <c r="J25" s="125"/>
    </row>
    <row r="26" s="76" customFormat="1" ht="42" customHeight="1" spans="1:10">
      <c r="A26" s="100">
        <v>3.6</v>
      </c>
      <c r="B26" s="114" t="s">
        <v>135</v>
      </c>
      <c r="C26" s="105" t="s">
        <v>130</v>
      </c>
      <c r="D26" s="115">
        <v>0</v>
      </c>
      <c r="E26" s="107"/>
      <c r="F26" s="116"/>
      <c r="G26" s="116"/>
      <c r="I26" s="125"/>
      <c r="J26" s="125"/>
    </row>
    <row r="27" s="73" customFormat="1" ht="42" customHeight="1" spans="1:8">
      <c r="A27" s="99">
        <v>4</v>
      </c>
      <c r="B27" s="108" t="s">
        <v>67</v>
      </c>
      <c r="C27" s="109"/>
      <c r="D27" s="110">
        <v>319.58098471168</v>
      </c>
      <c r="E27" s="111"/>
      <c r="G27" s="90"/>
      <c r="H27" s="91"/>
    </row>
    <row r="28" s="72" customFormat="1" ht="42" customHeight="1" spans="1:8">
      <c r="A28" s="100">
        <v>4.1</v>
      </c>
      <c r="B28" s="101" t="s">
        <v>136</v>
      </c>
      <c r="C28" s="105" t="s">
        <v>137</v>
      </c>
      <c r="D28" s="103">
        <v>78.867283168</v>
      </c>
      <c r="E28" s="104" t="s">
        <v>101</v>
      </c>
      <c r="G28" s="85"/>
      <c r="H28" s="86"/>
    </row>
    <row r="29" s="72" customFormat="1" ht="42" customHeight="1" spans="1:8">
      <c r="A29" s="100">
        <v>4.2</v>
      </c>
      <c r="B29" s="101" t="s">
        <v>138</v>
      </c>
      <c r="C29" s="105" t="s">
        <v>139</v>
      </c>
      <c r="D29" s="115">
        <v>240.71370154368</v>
      </c>
      <c r="E29" s="104" t="s">
        <v>140</v>
      </c>
      <c r="G29" s="85"/>
      <c r="H29" s="86"/>
    </row>
    <row r="30" s="73" customFormat="1" ht="42" customHeight="1" spans="1:8">
      <c r="A30" s="99">
        <v>5</v>
      </c>
      <c r="B30" s="108" t="s">
        <v>141</v>
      </c>
      <c r="C30" s="117" t="s">
        <v>130</v>
      </c>
      <c r="D30" s="110">
        <v>0</v>
      </c>
      <c r="E30" s="107"/>
      <c r="G30" s="90"/>
      <c r="H30" s="91"/>
    </row>
    <row r="31" s="72" customFormat="1" ht="42" customHeight="1" spans="1:8">
      <c r="A31" s="100">
        <v>5.1</v>
      </c>
      <c r="B31" s="101" t="s">
        <v>142</v>
      </c>
      <c r="C31" s="102"/>
      <c r="D31" s="106">
        <v>0</v>
      </c>
      <c r="E31" s="104" t="s">
        <v>143</v>
      </c>
      <c r="G31" s="85"/>
      <c r="H31" s="86"/>
    </row>
    <row r="32" s="76" customFormat="1" ht="42" customHeight="1" spans="1:10">
      <c r="A32" s="118">
        <v>5</v>
      </c>
      <c r="B32" s="119" t="s">
        <v>68</v>
      </c>
      <c r="C32" s="120"/>
      <c r="D32" s="110">
        <v>0</v>
      </c>
      <c r="E32" s="107" t="s">
        <v>97</v>
      </c>
      <c r="F32" s="116"/>
      <c r="G32" s="116"/>
      <c r="I32" s="125"/>
      <c r="J32" s="125"/>
    </row>
    <row r="33" s="76" customFormat="1" ht="42" customHeight="1" spans="1:10">
      <c r="A33" s="121">
        <v>5.1</v>
      </c>
      <c r="B33" s="114" t="s">
        <v>144</v>
      </c>
      <c r="C33" s="105" t="s">
        <v>130</v>
      </c>
      <c r="D33" s="115">
        <v>0</v>
      </c>
      <c r="E33" s="122" t="s">
        <v>145</v>
      </c>
      <c r="F33" s="123"/>
      <c r="G33" s="123"/>
      <c r="I33" s="125"/>
      <c r="J33" s="125"/>
    </row>
    <row r="34" s="73" customFormat="1" ht="42" customHeight="1" spans="1:8">
      <c r="A34" s="99">
        <v>6</v>
      </c>
      <c r="B34" s="108" t="s">
        <v>69</v>
      </c>
      <c r="C34" s="117" t="s">
        <v>146</v>
      </c>
      <c r="D34" s="110">
        <v>123.23012995</v>
      </c>
      <c r="E34" s="107" t="s">
        <v>97</v>
      </c>
      <c r="G34" s="90"/>
      <c r="H34" s="91"/>
    </row>
    <row r="35" s="73" customFormat="1" ht="42" customHeight="1" spans="1:8">
      <c r="A35" s="99">
        <v>7</v>
      </c>
      <c r="B35" s="108" t="s">
        <v>70</v>
      </c>
      <c r="C35" s="117" t="s">
        <v>147</v>
      </c>
      <c r="D35" s="110">
        <v>44.362846782</v>
      </c>
      <c r="E35" s="107" t="s">
        <v>97</v>
      </c>
      <c r="G35" s="90"/>
      <c r="H35" s="91"/>
    </row>
    <row r="36" s="73" customFormat="1" ht="42" customHeight="1" spans="1:8">
      <c r="A36" s="99">
        <v>8</v>
      </c>
      <c r="B36" s="108" t="s">
        <v>71</v>
      </c>
      <c r="C36" s="117"/>
      <c r="D36" s="110">
        <v>141.787283168</v>
      </c>
      <c r="E36" s="107" t="s">
        <v>97</v>
      </c>
      <c r="G36" s="90"/>
      <c r="H36" s="91"/>
    </row>
    <row r="37" s="73" customFormat="1" ht="42" customHeight="1" spans="1:8">
      <c r="A37" s="100">
        <v>8.1</v>
      </c>
      <c r="B37" s="101" t="s">
        <v>148</v>
      </c>
      <c r="C37" s="105" t="s">
        <v>149</v>
      </c>
      <c r="D37" s="106">
        <v>78.867283168</v>
      </c>
      <c r="E37" s="104"/>
      <c r="G37" s="85"/>
      <c r="H37" s="86"/>
    </row>
    <row r="38" s="73" customFormat="1" ht="42" customHeight="1" spans="1:8">
      <c r="A38" s="100">
        <v>8.2</v>
      </c>
      <c r="B38" s="101" t="s">
        <v>150</v>
      </c>
      <c r="C38" s="105" t="s">
        <v>151</v>
      </c>
      <c r="D38" s="115">
        <v>41.34</v>
      </c>
      <c r="E38" s="104"/>
      <c r="G38" s="85"/>
      <c r="H38" s="86"/>
    </row>
    <row r="39" s="73" customFormat="1" ht="42" customHeight="1" spans="1:8">
      <c r="A39" s="100">
        <v>8.3</v>
      </c>
      <c r="B39" s="101" t="s">
        <v>152</v>
      </c>
      <c r="C39" s="105" t="s">
        <v>153</v>
      </c>
      <c r="D39" s="115">
        <v>21.58</v>
      </c>
      <c r="E39" s="104"/>
      <c r="G39" s="85"/>
      <c r="H39" s="86"/>
    </row>
    <row r="40" s="73" customFormat="1" ht="42" customHeight="1" spans="1:8">
      <c r="A40" s="99">
        <v>9</v>
      </c>
      <c r="B40" s="108" t="s">
        <v>72</v>
      </c>
      <c r="C40" s="117"/>
      <c r="D40" s="110">
        <v>99</v>
      </c>
      <c r="E40" s="107"/>
      <c r="G40" s="90"/>
      <c r="H40" s="91"/>
    </row>
    <row r="41" s="72" customFormat="1" ht="42" customHeight="1" spans="1:8">
      <c r="A41" s="100">
        <v>9.1</v>
      </c>
      <c r="B41" s="101" t="s">
        <v>154</v>
      </c>
      <c r="C41" s="102" t="s">
        <v>155</v>
      </c>
      <c r="D41" s="106">
        <v>25</v>
      </c>
      <c r="E41" s="104" t="s">
        <v>156</v>
      </c>
      <c r="G41" s="85"/>
      <c r="H41" s="86"/>
    </row>
    <row r="42" s="72" customFormat="1" ht="42" customHeight="1" spans="1:8">
      <c r="A42" s="100">
        <v>9.2</v>
      </c>
      <c r="B42" s="101" t="s">
        <v>157</v>
      </c>
      <c r="C42" s="105" t="s">
        <v>158</v>
      </c>
      <c r="D42" s="115">
        <v>16</v>
      </c>
      <c r="E42" s="104" t="s">
        <v>159</v>
      </c>
      <c r="G42" s="85"/>
      <c r="H42" s="86"/>
    </row>
    <row r="43" s="76" customFormat="1" ht="46" customHeight="1" spans="1:5">
      <c r="A43" s="100">
        <v>9.3</v>
      </c>
      <c r="B43" s="114" t="s">
        <v>160</v>
      </c>
      <c r="C43" s="105" t="s">
        <v>161</v>
      </c>
      <c r="D43" s="115">
        <v>8</v>
      </c>
      <c r="E43" s="104" t="s">
        <v>162</v>
      </c>
    </row>
    <row r="44" s="76" customFormat="1" ht="47" customHeight="1" spans="1:5">
      <c r="A44" s="100">
        <v>9.4</v>
      </c>
      <c r="B44" s="114" t="s">
        <v>163</v>
      </c>
      <c r="C44" s="105" t="s">
        <v>164</v>
      </c>
      <c r="D44" s="115">
        <v>50</v>
      </c>
      <c r="E44" s="104" t="s">
        <v>165</v>
      </c>
    </row>
    <row r="45" ht="43" customHeight="1" spans="3:3">
      <c r="C45" s="124"/>
    </row>
    <row r="46" ht="17.1" customHeight="1"/>
    <row r="47" ht="17.1" customHeight="1"/>
    <row r="48" ht="17.1" customHeight="1"/>
    <row r="49" ht="17.1" customHeight="1"/>
    <row r="50" ht="17.1" customHeight="1"/>
    <row r="51" ht="17.1" customHeight="1"/>
    <row r="52" ht="17.1" customHeight="1"/>
    <row r="53" ht="17.1" customHeight="1"/>
    <row r="54" ht="17.1" customHeight="1"/>
    <row r="55" ht="17.1" customHeight="1"/>
    <row r="56" ht="17.1" customHeight="1"/>
    <row r="57" ht="17.1" customHeight="1"/>
    <row r="58" ht="17.1" customHeight="1"/>
    <row r="59" ht="17.1" customHeight="1"/>
    <row r="60" ht="17.1" customHeight="1"/>
    <row r="61" ht="17.1" customHeight="1"/>
    <row r="62" ht="17.1" customHeight="1"/>
    <row r="63" ht="17.1" customHeight="1"/>
    <row r="64" ht="17.1" customHeight="1"/>
    <row r="65" ht="17.1" customHeight="1"/>
    <row r="66" ht="17.1" customHeight="1"/>
    <row r="67" ht="17.1" customHeight="1"/>
    <row r="68" ht="17.1" customHeight="1"/>
    <row r="69" ht="17.1" customHeight="1"/>
    <row r="70" ht="17.1" customHeight="1"/>
    <row r="71" ht="17.1" customHeight="1"/>
    <row r="72" ht="17.1" customHeight="1"/>
    <row r="73" ht="17.1" customHeight="1"/>
    <row r="74" ht="17.1" customHeight="1"/>
    <row r="75" ht="17.1" customHeight="1"/>
    <row r="76" ht="17.1" customHeight="1"/>
    <row r="77" ht="17.1" customHeight="1"/>
    <row r="78" ht="17.1" customHeight="1"/>
    <row r="79" ht="17.1" customHeight="1"/>
    <row r="80" ht="17.1" customHeight="1"/>
    <row r="81" ht="17.1" customHeight="1"/>
    <row r="82" ht="17.1" customHeight="1"/>
    <row r="83" ht="17.1" customHeight="1"/>
    <row r="84" ht="17.1" customHeight="1"/>
    <row r="85" ht="17.1" customHeight="1"/>
    <row r="86" ht="17.1" customHeight="1"/>
    <row r="87" ht="17.1" customHeight="1"/>
    <row r="88" ht="17.1" customHeight="1"/>
    <row r="89" ht="17.1" customHeight="1"/>
    <row r="90" ht="17.1" customHeight="1" spans="1:1">
      <c r="A90" s="77">
        <v>6</v>
      </c>
    </row>
    <row r="91" ht="17.1" customHeight="1"/>
    <row r="92" ht="17.1" customHeight="1"/>
    <row r="93" ht="17.1" customHeight="1" spans="1:1">
      <c r="A93" s="77">
        <v>7</v>
      </c>
    </row>
    <row r="94" ht="17.1" customHeight="1"/>
    <row r="95" ht="17.1" customHeight="1"/>
    <row r="96" ht="17.1" customHeight="1"/>
    <row r="97" ht="17.1" customHeight="1"/>
    <row r="98" ht="17.1" customHeight="1"/>
    <row r="99" ht="17.1" customHeight="1"/>
    <row r="100" ht="17.1" customHeight="1"/>
    <row r="101" ht="17.1" customHeight="1"/>
    <row r="102" ht="17.1" customHeight="1"/>
    <row r="103" ht="17.1" customHeight="1"/>
    <row r="104" ht="17.1" customHeight="1"/>
    <row r="105" ht="17.1" customHeight="1"/>
    <row r="106" ht="17.1" customHeight="1"/>
    <row r="107" ht="17.1" customHeight="1"/>
    <row r="108" ht="17.1" customHeight="1"/>
    <row r="109" ht="17.1" customHeight="1"/>
    <row r="110" ht="17.1" customHeight="1"/>
    <row r="111" ht="17.1" customHeight="1"/>
    <row r="112" ht="17.1" customHeight="1"/>
    <row r="113" ht="17.1" customHeight="1"/>
    <row r="114" ht="17.1" customHeight="1"/>
    <row r="115" ht="17.1" customHeight="1"/>
    <row r="116" ht="17.1" customHeight="1"/>
    <row r="117" ht="17.1" customHeight="1"/>
    <row r="118" ht="17.1" customHeight="1"/>
    <row r="119" ht="17.1" customHeight="1"/>
    <row r="120" ht="17.1" customHeight="1"/>
    <row r="121" ht="17.1" customHeight="1"/>
    <row r="122" ht="17.1" customHeight="1"/>
    <row r="123" ht="17.1" customHeight="1"/>
    <row r="124" ht="17.1" customHeight="1"/>
    <row r="125" ht="17.1" customHeight="1"/>
    <row r="126" ht="17.1" customHeight="1"/>
    <row r="127" ht="17.1" customHeight="1"/>
    <row r="128" ht="17.1" customHeight="1"/>
    <row r="129" ht="17.1" customHeight="1"/>
    <row r="130" ht="17.1" customHeight="1"/>
    <row r="131" ht="17.1" customHeight="1"/>
    <row r="132" ht="17.1" customHeight="1"/>
    <row r="133" ht="17.1" customHeight="1"/>
    <row r="134" ht="17.1" customHeight="1"/>
    <row r="135" ht="17.1" customHeight="1"/>
    <row r="136" ht="17.1" customHeight="1"/>
    <row r="137" ht="17.1" customHeight="1"/>
    <row r="138" ht="17.1" customHeight="1"/>
    <row r="139" ht="17.1" customHeight="1"/>
    <row r="140" ht="17.1" customHeight="1"/>
    <row r="141" ht="17.1" customHeight="1"/>
    <row r="142" ht="17.1" customHeight="1"/>
    <row r="143" ht="17.1" customHeight="1"/>
    <row r="144" ht="17.1" customHeight="1"/>
    <row r="145" ht="17.1" customHeight="1"/>
    <row r="146" ht="17.1" customHeight="1"/>
    <row r="147" ht="17.1" customHeight="1"/>
    <row r="148" ht="17.1" customHeight="1"/>
    <row r="149" ht="17.1" customHeight="1"/>
    <row r="150" ht="17.1" customHeight="1"/>
    <row r="151" ht="17.1" customHeight="1"/>
    <row r="152" ht="17.1" customHeight="1"/>
    <row r="153" ht="17.1" customHeight="1"/>
    <row r="154" ht="17.1" customHeight="1"/>
    <row r="155" ht="17.1" customHeight="1"/>
    <row r="156" ht="17.1" customHeight="1"/>
    <row r="157" ht="17.1" customHeight="1"/>
    <row r="158" ht="17.1" customHeight="1"/>
    <row r="159" ht="17.1" customHeight="1"/>
    <row r="160" ht="17.1" customHeight="1"/>
    <row r="161" ht="17.1" customHeight="1"/>
    <row r="162" ht="17.1" customHeight="1"/>
    <row r="163" ht="17.1" customHeight="1"/>
    <row r="164" ht="17.1" customHeight="1"/>
    <row r="165" ht="17.1" customHeight="1"/>
    <row r="166" ht="17.1" customHeight="1"/>
    <row r="167" ht="17.1" customHeight="1"/>
    <row r="168" ht="17.1" customHeight="1"/>
    <row r="169" ht="17.1" customHeight="1"/>
    <row r="170" ht="17.1" customHeight="1"/>
    <row r="171" ht="17.1" customHeight="1"/>
    <row r="172" ht="17.1" customHeight="1"/>
    <row r="173" ht="17.1" customHeight="1"/>
    <row r="174" ht="17.1" customHeight="1"/>
    <row r="175" ht="17.1" customHeight="1"/>
    <row r="176" ht="17.1" customHeight="1"/>
    <row r="177" ht="17.1" customHeight="1"/>
    <row r="178" ht="17.1" customHeight="1"/>
    <row r="179" ht="17.1" customHeight="1"/>
    <row r="180" ht="17.1" customHeight="1"/>
    <row r="181" ht="17.1" customHeight="1"/>
  </sheetData>
  <sheetProtection formatCells="0" insertHyperlinks="0" autoFilter="0"/>
  <mergeCells count="1">
    <mergeCell ref="A1:E1"/>
  </mergeCells>
  <printOptions horizontalCentered="1"/>
  <pageMargins left="0.786805555555556" right="0.590277777777778" top="0.590277777777778" bottom="0.393055555555556" header="0.511805555555556" footer="0.196527777777778"/>
  <pageSetup paperSize="9" scale="51" fitToHeight="0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84"/>
  <sheetViews>
    <sheetView zoomScale="70" zoomScaleNormal="70" workbookViewId="0">
      <selection activeCell="G5" sqref="G5"/>
    </sheetView>
  </sheetViews>
  <sheetFormatPr defaultColWidth="8.875" defaultRowHeight="15"/>
  <cols>
    <col min="1" max="1" width="10.625" style="7" customWidth="1"/>
    <col min="2" max="2" width="42.8083333333333" style="8" customWidth="1"/>
    <col min="3" max="3" width="43.85" style="8" customWidth="1"/>
    <col min="4" max="4" width="24.75" style="7" customWidth="1"/>
    <col min="5" max="5" width="25.825" style="7" customWidth="1"/>
    <col min="6" max="6" width="26.125" style="9" customWidth="1"/>
    <col min="7" max="7" width="26.875" style="9" customWidth="1"/>
    <col min="8" max="8" width="33.95" style="8" customWidth="1"/>
    <col min="9" max="11" width="11.6666666666667" style="8"/>
    <col min="12" max="32" width="9" style="8"/>
    <col min="33" max="16384" width="8.875" style="8"/>
  </cols>
  <sheetData>
    <row r="1" ht="25.5" customHeight="1" spans="1:8">
      <c r="A1" s="10" t="s">
        <v>166</v>
      </c>
      <c r="B1" s="11"/>
      <c r="C1" s="11"/>
      <c r="D1" s="11"/>
      <c r="E1" s="11"/>
      <c r="F1" s="11"/>
      <c r="G1" s="11"/>
      <c r="H1" s="11"/>
    </row>
    <row r="2" ht="25.5" customHeight="1" spans="1:3">
      <c r="A2" s="12" t="str">
        <f>总估算表!A3</f>
        <v>工程名称：龙胜各族自治县供水管网漏损治理和老化更新项目</v>
      </c>
      <c r="B2" s="13"/>
      <c r="C2" s="13"/>
    </row>
    <row r="3" ht="30" customHeight="1" spans="1:8">
      <c r="A3" s="14" t="s">
        <v>1</v>
      </c>
      <c r="B3" s="14" t="s">
        <v>83</v>
      </c>
      <c r="C3" s="14" t="s">
        <v>167</v>
      </c>
      <c r="D3" s="14" t="s">
        <v>168</v>
      </c>
      <c r="E3" s="14" t="s">
        <v>169</v>
      </c>
      <c r="F3" s="15" t="s">
        <v>170</v>
      </c>
      <c r="G3" s="15" t="s">
        <v>171</v>
      </c>
      <c r="H3" s="14" t="s">
        <v>86</v>
      </c>
    </row>
    <row r="4" ht="28.1" customHeight="1" spans="1:10">
      <c r="A4" s="14" t="s">
        <v>172</v>
      </c>
      <c r="B4" s="16"/>
      <c r="C4" s="17"/>
      <c r="D4" s="16"/>
      <c r="E4" s="16"/>
      <c r="F4" s="18"/>
      <c r="G4" s="18">
        <v>0</v>
      </c>
      <c r="H4" s="19" t="e">
        <f>#REF!+#REF!+#REF!+#REF!+#REF!</f>
        <v>#REF!</v>
      </c>
      <c r="I4" s="8">
        <f>G4/E6</f>
        <v>0</v>
      </c>
      <c r="J4" s="8">
        <f>G4/E6</f>
        <v>0</v>
      </c>
    </row>
    <row r="5" ht="28.1" customHeight="1" spans="1:10">
      <c r="A5" s="14" t="s">
        <v>37</v>
      </c>
      <c r="B5" s="20" t="s">
        <v>173</v>
      </c>
      <c r="C5" s="17"/>
      <c r="D5" s="16"/>
      <c r="E5" s="16"/>
      <c r="F5" s="18"/>
      <c r="G5" s="18">
        <f>+G6+G30+G34+G35+G36+G42+G49</f>
        <v>1689.63389365592</v>
      </c>
      <c r="H5" s="17"/>
      <c r="J5" s="48">
        <f>G5/E6</f>
        <v>13.8313971703907</v>
      </c>
    </row>
    <row r="6" ht="28.1" customHeight="1" spans="1:8">
      <c r="A6" s="14" t="s">
        <v>174</v>
      </c>
      <c r="B6" s="20" t="s">
        <v>175</v>
      </c>
      <c r="C6" s="21" t="s">
        <v>176</v>
      </c>
      <c r="D6" s="16"/>
      <c r="E6" s="18">
        <f>E7+E12+E17+E22+E28</f>
        <v>122.159307034648</v>
      </c>
      <c r="F6" s="18"/>
      <c r="G6" s="18">
        <f>G7+G12+G17+G22+G28</f>
        <v>1147.46688165592</v>
      </c>
      <c r="H6" s="17"/>
    </row>
    <row r="7" ht="28.1" customHeight="1" spans="1:10">
      <c r="A7" s="16">
        <v>1</v>
      </c>
      <c r="B7" s="22" t="s">
        <v>177</v>
      </c>
      <c r="C7" s="21"/>
      <c r="D7" s="16"/>
      <c r="E7" s="16">
        <f>SUM(E8:E11)</f>
        <v>10.7</v>
      </c>
      <c r="F7" s="18"/>
      <c r="G7" s="18">
        <f>SUM(G8:G11)</f>
        <v>93.15</v>
      </c>
      <c r="H7" s="17"/>
      <c r="J7" s="49" t="s">
        <v>178</v>
      </c>
    </row>
    <row r="8" ht="28.1" customHeight="1" spans="1:8">
      <c r="A8" s="23"/>
      <c r="B8" s="24" t="s">
        <v>179</v>
      </c>
      <c r="C8" s="17"/>
      <c r="D8" s="25" t="s">
        <v>180</v>
      </c>
      <c r="E8" s="26">
        <v>0.2</v>
      </c>
      <c r="F8" s="27">
        <v>4.5</v>
      </c>
      <c r="G8" s="27">
        <f>E8*F8</f>
        <v>0.9</v>
      </c>
      <c r="H8" s="28"/>
    </row>
    <row r="9" ht="28.1" customHeight="1" spans="1:8">
      <c r="A9" s="23"/>
      <c r="B9" s="24" t="s">
        <v>181</v>
      </c>
      <c r="C9" s="17"/>
      <c r="D9" s="25" t="s">
        <v>180</v>
      </c>
      <c r="E9" s="26">
        <v>2.3</v>
      </c>
      <c r="F9" s="27">
        <v>12</v>
      </c>
      <c r="G9" s="27">
        <f>E9*F9</f>
        <v>27.6</v>
      </c>
      <c r="H9" s="28"/>
    </row>
    <row r="10" ht="28.1" customHeight="1" spans="1:8">
      <c r="A10" s="23"/>
      <c r="B10" s="24" t="s">
        <v>182</v>
      </c>
      <c r="C10" s="17"/>
      <c r="D10" s="25" t="s">
        <v>180</v>
      </c>
      <c r="E10" s="26">
        <v>4.5</v>
      </c>
      <c r="F10" s="27">
        <v>4.5</v>
      </c>
      <c r="G10" s="27">
        <f>E10*F10</f>
        <v>20.25</v>
      </c>
      <c r="H10" s="28"/>
    </row>
    <row r="11" ht="28.1" customHeight="1" spans="1:8">
      <c r="A11" s="23"/>
      <c r="B11" s="24" t="s">
        <v>183</v>
      </c>
      <c r="C11" s="17"/>
      <c r="D11" s="25" t="s">
        <v>180</v>
      </c>
      <c r="E11" s="26">
        <v>3.7</v>
      </c>
      <c r="F11" s="27">
        <v>12</v>
      </c>
      <c r="G11" s="27">
        <f>E11*F11</f>
        <v>44.4</v>
      </c>
      <c r="H11" s="28"/>
    </row>
    <row r="12" ht="28.1" customHeight="1" spans="1:10">
      <c r="A12" s="16">
        <v>2</v>
      </c>
      <c r="B12" s="22" t="s">
        <v>184</v>
      </c>
      <c r="C12" s="21"/>
      <c r="D12" s="16"/>
      <c r="E12" s="29">
        <f>SUM(E13:E16)</f>
        <v>24</v>
      </c>
      <c r="F12" s="18"/>
      <c r="G12" s="18">
        <f>SUM(G13:G16)</f>
        <v>226.5</v>
      </c>
      <c r="H12" s="17"/>
      <c r="J12" s="49" t="s">
        <v>178</v>
      </c>
    </row>
    <row r="13" s="1" customFormat="1" ht="28.1" customHeight="1" spans="1:8">
      <c r="A13" s="23"/>
      <c r="B13" s="24" t="s">
        <v>185</v>
      </c>
      <c r="C13" s="17"/>
      <c r="D13" s="25" t="s">
        <v>180</v>
      </c>
      <c r="E13" s="26">
        <v>0.6</v>
      </c>
      <c r="F13" s="27">
        <v>12</v>
      </c>
      <c r="G13" s="27">
        <f t="shared" ref="G13:G16" si="0">E13*F13</f>
        <v>7.2</v>
      </c>
      <c r="H13" s="28"/>
    </row>
    <row r="14" ht="28.1" customHeight="1" spans="1:8">
      <c r="A14" s="23"/>
      <c r="B14" s="24" t="s">
        <v>179</v>
      </c>
      <c r="C14" s="17"/>
      <c r="D14" s="25" t="s">
        <v>180</v>
      </c>
      <c r="E14" s="26">
        <v>8.2</v>
      </c>
      <c r="F14" s="27">
        <v>4.5</v>
      </c>
      <c r="G14" s="27">
        <f t="shared" si="0"/>
        <v>36.9</v>
      </c>
      <c r="H14" s="28"/>
    </row>
    <row r="15" ht="28.1" customHeight="1" spans="1:8">
      <c r="A15" s="23"/>
      <c r="B15" s="24" t="s">
        <v>181</v>
      </c>
      <c r="C15" s="17"/>
      <c r="D15" s="25" t="s">
        <v>180</v>
      </c>
      <c r="E15" s="26">
        <v>14.3</v>
      </c>
      <c r="F15" s="27">
        <v>12</v>
      </c>
      <c r="G15" s="27">
        <f t="shared" si="0"/>
        <v>171.6</v>
      </c>
      <c r="H15" s="28"/>
    </row>
    <row r="16" ht="28.1" customHeight="1" spans="1:8">
      <c r="A16" s="23"/>
      <c r="B16" s="24" t="s">
        <v>186</v>
      </c>
      <c r="C16" s="17"/>
      <c r="D16" s="25" t="s">
        <v>180</v>
      </c>
      <c r="E16" s="26">
        <v>0.9</v>
      </c>
      <c r="F16" s="27">
        <v>12</v>
      </c>
      <c r="G16" s="27">
        <f t="shared" si="0"/>
        <v>10.8</v>
      </c>
      <c r="H16" s="28"/>
    </row>
    <row r="17" ht="28.1" customHeight="1" spans="1:10">
      <c r="A17" s="16">
        <v>3</v>
      </c>
      <c r="B17" s="22" t="s">
        <v>187</v>
      </c>
      <c r="C17" s="21"/>
      <c r="D17" s="16"/>
      <c r="E17" s="30">
        <f>SUM(E18:E21)</f>
        <v>24.3</v>
      </c>
      <c r="F17" s="18"/>
      <c r="G17" s="18">
        <f>SUM(G18:G21)</f>
        <v>283.35</v>
      </c>
      <c r="H17" s="17"/>
      <c r="J17" s="49" t="s">
        <v>178</v>
      </c>
    </row>
    <row r="18" ht="28.1" customHeight="1" spans="1:8">
      <c r="A18" s="23"/>
      <c r="B18" s="24" t="s">
        <v>182</v>
      </c>
      <c r="C18" s="17"/>
      <c r="D18" s="25" t="s">
        <v>180</v>
      </c>
      <c r="E18" s="26">
        <f>1.1</f>
        <v>1.1</v>
      </c>
      <c r="F18" s="27">
        <v>4.5</v>
      </c>
      <c r="G18" s="27">
        <f t="shared" ref="G18:G21" si="1">E18*F18</f>
        <v>4.95</v>
      </c>
      <c r="H18" s="28"/>
    </row>
    <row r="19" ht="28.1" customHeight="1" spans="1:8">
      <c r="A19" s="23"/>
      <c r="B19" s="24" t="s">
        <v>188</v>
      </c>
      <c r="C19" s="17"/>
      <c r="D19" s="25" t="s">
        <v>180</v>
      </c>
      <c r="E19" s="26">
        <f>12.6</f>
        <v>12.6</v>
      </c>
      <c r="F19" s="27">
        <v>12</v>
      </c>
      <c r="G19" s="27">
        <f t="shared" si="1"/>
        <v>151.2</v>
      </c>
      <c r="H19" s="28"/>
    </row>
    <row r="20" ht="28.1" customHeight="1" spans="1:8">
      <c r="A20" s="23"/>
      <c r="B20" s="24" t="s">
        <v>189</v>
      </c>
      <c r="C20" s="17"/>
      <c r="D20" s="25" t="s">
        <v>180</v>
      </c>
      <c r="E20" s="26">
        <f>9.1</f>
        <v>9.1</v>
      </c>
      <c r="F20" s="27">
        <v>12</v>
      </c>
      <c r="G20" s="27">
        <f t="shared" si="1"/>
        <v>109.2</v>
      </c>
      <c r="H20" s="28"/>
    </row>
    <row r="21" ht="28.1" customHeight="1" spans="1:8">
      <c r="A21" s="23"/>
      <c r="B21" s="24" t="s">
        <v>190</v>
      </c>
      <c r="C21" s="17"/>
      <c r="D21" s="25" t="s">
        <v>180</v>
      </c>
      <c r="E21" s="26">
        <f>1.5</f>
        <v>1.5</v>
      </c>
      <c r="F21" s="27">
        <v>12</v>
      </c>
      <c r="G21" s="27">
        <f t="shared" si="1"/>
        <v>18</v>
      </c>
      <c r="H21" s="28"/>
    </row>
    <row r="22" ht="28.1" customHeight="1" spans="1:8">
      <c r="A22" s="16">
        <v>4</v>
      </c>
      <c r="B22" s="22" t="s">
        <v>191</v>
      </c>
      <c r="C22" s="21"/>
      <c r="D22" s="16"/>
      <c r="E22" s="30">
        <f>SUM(E23:E27)</f>
        <v>49.3</v>
      </c>
      <c r="F22" s="18"/>
      <c r="G22" s="16">
        <f>SUM(G23:G27)</f>
        <v>482.1</v>
      </c>
      <c r="H22" s="17"/>
    </row>
    <row r="23" ht="28.1" customHeight="1" spans="1:8">
      <c r="A23" s="23"/>
      <c r="B23" s="24" t="s">
        <v>182</v>
      </c>
      <c r="C23" s="17"/>
      <c r="D23" s="25" t="s">
        <v>180</v>
      </c>
      <c r="E23" s="26">
        <f>14.6</f>
        <v>14.6</v>
      </c>
      <c r="F23" s="27">
        <v>4.5</v>
      </c>
      <c r="G23" s="27">
        <f t="shared" ref="G23:G27" si="2">E23*F23</f>
        <v>65.7</v>
      </c>
      <c r="H23" s="28"/>
    </row>
    <row r="24" ht="28.1" customHeight="1" spans="1:8">
      <c r="A24" s="23"/>
      <c r="B24" s="24" t="s">
        <v>181</v>
      </c>
      <c r="C24" s="17"/>
      <c r="D24" s="25" t="s">
        <v>180</v>
      </c>
      <c r="E24" s="26">
        <f>24.5</f>
        <v>24.5</v>
      </c>
      <c r="F24" s="27">
        <v>12</v>
      </c>
      <c r="G24" s="27">
        <f t="shared" si="2"/>
        <v>294</v>
      </c>
      <c r="H24" s="28"/>
    </row>
    <row r="25" ht="28.1" customHeight="1" spans="1:8">
      <c r="A25" s="23"/>
      <c r="B25" s="24" t="s">
        <v>189</v>
      </c>
      <c r="C25" s="17"/>
      <c r="D25" s="25" t="s">
        <v>180</v>
      </c>
      <c r="E25" s="26">
        <f>2.6</f>
        <v>2.6</v>
      </c>
      <c r="F25" s="27">
        <v>12</v>
      </c>
      <c r="G25" s="27">
        <f t="shared" si="2"/>
        <v>31.2</v>
      </c>
      <c r="H25" s="28"/>
    </row>
    <row r="26" ht="28.1" customHeight="1" spans="1:8">
      <c r="A26" s="23"/>
      <c r="B26" s="24" t="s">
        <v>190</v>
      </c>
      <c r="C26" s="17"/>
      <c r="D26" s="25" t="s">
        <v>180</v>
      </c>
      <c r="E26" s="26">
        <v>5.8</v>
      </c>
      <c r="F26" s="27">
        <v>12</v>
      </c>
      <c r="G26" s="27">
        <f t="shared" si="2"/>
        <v>69.6</v>
      </c>
      <c r="H26" s="28"/>
    </row>
    <row r="27" ht="28.1" customHeight="1" spans="1:8">
      <c r="A27" s="23"/>
      <c r="B27" s="24" t="s">
        <v>186</v>
      </c>
      <c r="C27" s="17"/>
      <c r="D27" s="25" t="s">
        <v>180</v>
      </c>
      <c r="E27" s="26">
        <v>1.8</v>
      </c>
      <c r="F27" s="27">
        <v>12</v>
      </c>
      <c r="G27" s="27">
        <f t="shared" si="2"/>
        <v>21.6</v>
      </c>
      <c r="H27" s="28"/>
    </row>
    <row r="28" ht="28.1" customHeight="1" spans="1:8">
      <c r="A28" s="16">
        <v>5</v>
      </c>
      <c r="B28" s="22" t="s">
        <v>192</v>
      </c>
      <c r="C28" s="21"/>
      <c r="D28" s="16"/>
      <c r="E28" s="31">
        <f>SUM(E29:E29)</f>
        <v>13.8593070346483</v>
      </c>
      <c r="F28" s="18"/>
      <c r="G28" s="18">
        <f>SUM(G29:G29)</f>
        <v>62.3668816559172</v>
      </c>
      <c r="H28" s="17"/>
    </row>
    <row r="29" ht="28.1" customHeight="1" spans="1:8">
      <c r="A29" s="23"/>
      <c r="B29" s="24" t="s">
        <v>179</v>
      </c>
      <c r="C29" s="17"/>
      <c r="D29" s="25" t="s">
        <v>180</v>
      </c>
      <c r="E29" s="32">
        <f>9240/666.7</f>
        <v>13.8593070346483</v>
      </c>
      <c r="F29" s="27">
        <v>4.5</v>
      </c>
      <c r="G29" s="27">
        <f t="shared" ref="G29:G35" si="3">E29*F29</f>
        <v>62.3668816559172</v>
      </c>
      <c r="H29" s="28"/>
    </row>
    <row r="30" s="2" customFormat="1" ht="28.1" customHeight="1" spans="1:10">
      <c r="A30" s="14" t="s">
        <v>193</v>
      </c>
      <c r="B30" s="20" t="s">
        <v>194</v>
      </c>
      <c r="C30" s="21" t="s">
        <v>195</v>
      </c>
      <c r="D30" s="14" t="s">
        <v>180</v>
      </c>
      <c r="E30" s="30">
        <f>+E31+E32+E33</f>
        <v>24.9</v>
      </c>
      <c r="F30" s="18"/>
      <c r="G30" s="18">
        <f>+G31+G32+G33</f>
        <v>41.0205</v>
      </c>
      <c r="H30" s="17"/>
      <c r="J30" s="50" t="e">
        <f>F14+F31+#REF!+F34+F35</f>
        <v>#REF!</v>
      </c>
    </row>
    <row r="31" ht="28.1" customHeight="1" spans="1:8">
      <c r="A31" s="23">
        <v>1</v>
      </c>
      <c r="B31" s="33" t="s">
        <v>185</v>
      </c>
      <c r="C31" s="17"/>
      <c r="D31" s="25" t="s">
        <v>180</v>
      </c>
      <c r="E31" s="34">
        <f>E13</f>
        <v>0.6</v>
      </c>
      <c r="F31" s="27">
        <f>20*0.0667</f>
        <v>1.334</v>
      </c>
      <c r="G31" s="27">
        <f t="shared" si="3"/>
        <v>0.8004</v>
      </c>
      <c r="H31" s="28"/>
    </row>
    <row r="32" ht="28.1" customHeight="1" spans="1:8">
      <c r="A32" s="23">
        <v>2</v>
      </c>
      <c r="B32" s="33" t="s">
        <v>188</v>
      </c>
      <c r="C32" s="28"/>
      <c r="D32" s="25" t="s">
        <v>180</v>
      </c>
      <c r="E32" s="34">
        <f>E19</f>
        <v>12.6</v>
      </c>
      <c r="F32" s="27">
        <f>667*0.002</f>
        <v>1.334</v>
      </c>
      <c r="G32" s="27">
        <f t="shared" ref="G32:G42" si="4">+E32*F32</f>
        <v>16.8084</v>
      </c>
      <c r="H32" s="28"/>
    </row>
    <row r="33" ht="28.1" customHeight="1" spans="1:8">
      <c r="A33" s="23">
        <v>3</v>
      </c>
      <c r="B33" s="33" t="s">
        <v>189</v>
      </c>
      <c r="C33" s="28"/>
      <c r="D33" s="25" t="s">
        <v>180</v>
      </c>
      <c r="E33" s="34">
        <f>E20+E25</f>
        <v>11.7</v>
      </c>
      <c r="F33" s="27">
        <f>667*0.003</f>
        <v>2.001</v>
      </c>
      <c r="G33" s="27">
        <f t="shared" si="4"/>
        <v>23.4117</v>
      </c>
      <c r="H33" s="28"/>
    </row>
    <row r="34" s="2" customFormat="1" ht="28.1" customHeight="1" spans="1:8">
      <c r="A34" s="14" t="s">
        <v>196</v>
      </c>
      <c r="B34" s="20" t="s">
        <v>197</v>
      </c>
      <c r="C34" s="21" t="s">
        <v>198</v>
      </c>
      <c r="D34" s="14" t="s">
        <v>180</v>
      </c>
      <c r="E34" s="31">
        <f>E30</f>
        <v>24.9</v>
      </c>
      <c r="F34" s="18">
        <f>667*64/10000</f>
        <v>4.2688</v>
      </c>
      <c r="G34" s="18">
        <f t="shared" si="3"/>
        <v>106.29312</v>
      </c>
      <c r="H34" s="17"/>
    </row>
    <row r="35" s="2" customFormat="1" ht="28.1" customHeight="1" spans="1:8">
      <c r="A35" s="14" t="s">
        <v>199</v>
      </c>
      <c r="B35" s="20" t="s">
        <v>200</v>
      </c>
      <c r="C35" s="21" t="s">
        <v>201</v>
      </c>
      <c r="D35" s="14" t="s">
        <v>180</v>
      </c>
      <c r="E35" s="31">
        <f>E34</f>
        <v>24.9</v>
      </c>
      <c r="F35" s="18">
        <f>6439*0.6*12/10000</f>
        <v>4.63608</v>
      </c>
      <c r="G35" s="18">
        <f t="shared" si="3"/>
        <v>115.438392</v>
      </c>
      <c r="H35" s="17"/>
    </row>
    <row r="36" s="2" customFormat="1" ht="28.1" customHeight="1" spans="1:8">
      <c r="A36" s="14" t="s">
        <v>202</v>
      </c>
      <c r="B36" s="20" t="s">
        <v>203</v>
      </c>
      <c r="C36" s="17"/>
      <c r="D36" s="14" t="s">
        <v>180</v>
      </c>
      <c r="E36" s="30">
        <f>SUM(E37:E39)</f>
        <v>24.9</v>
      </c>
      <c r="F36" s="18"/>
      <c r="G36" s="18">
        <f>SUM(G37:G41)</f>
        <v>17.845</v>
      </c>
      <c r="H36" s="17"/>
    </row>
    <row r="37" s="2" customFormat="1" ht="28.1" customHeight="1" spans="1:256">
      <c r="A37" s="23">
        <v>1</v>
      </c>
      <c r="B37" s="33" t="s">
        <v>185</v>
      </c>
      <c r="C37" s="28"/>
      <c r="D37" s="25" t="s">
        <v>180</v>
      </c>
      <c r="E37" s="34">
        <f t="shared" ref="E37:E40" si="5">E31</f>
        <v>0.6</v>
      </c>
      <c r="F37" s="27">
        <v>0.55</v>
      </c>
      <c r="G37" s="27">
        <f t="shared" si="4"/>
        <v>0.33</v>
      </c>
      <c r="H37" s="2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>
        <f>SUM(A37:IU37)</f>
        <v>2.48</v>
      </c>
    </row>
    <row r="38" ht="28.1" customHeight="1" spans="1:8">
      <c r="A38" s="23">
        <v>2</v>
      </c>
      <c r="B38" s="33" t="s">
        <v>188</v>
      </c>
      <c r="C38" s="28"/>
      <c r="D38" s="25" t="s">
        <v>180</v>
      </c>
      <c r="E38" s="34">
        <f t="shared" si="5"/>
        <v>12.6</v>
      </c>
      <c r="F38" s="27">
        <v>0.55</v>
      </c>
      <c r="G38" s="27">
        <f t="shared" si="4"/>
        <v>6.93</v>
      </c>
      <c r="H38" s="28"/>
    </row>
    <row r="39" ht="28.1" customHeight="1" spans="1:8">
      <c r="A39" s="23">
        <v>3</v>
      </c>
      <c r="B39" s="33" t="s">
        <v>189</v>
      </c>
      <c r="C39" s="28"/>
      <c r="D39" s="25" t="s">
        <v>180</v>
      </c>
      <c r="E39" s="34">
        <f t="shared" si="5"/>
        <v>11.7</v>
      </c>
      <c r="F39" s="27">
        <v>0.55</v>
      </c>
      <c r="G39" s="27">
        <f t="shared" si="4"/>
        <v>6.435</v>
      </c>
      <c r="H39" s="28"/>
    </row>
    <row r="40" customFormat="1" ht="28.1" customHeight="1" spans="1:32">
      <c r="A40" s="23">
        <v>4</v>
      </c>
      <c r="B40" s="33" t="s">
        <v>204</v>
      </c>
      <c r="C40" s="28"/>
      <c r="D40" s="35" t="s">
        <v>205</v>
      </c>
      <c r="E40" s="34">
        <f>4</f>
        <v>4</v>
      </c>
      <c r="F40" s="27">
        <v>0.35</v>
      </c>
      <c r="G40" s="27">
        <f t="shared" si="4"/>
        <v>1.4</v>
      </c>
      <c r="H40" s="2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customFormat="1" ht="28.1" customHeight="1" spans="1:32">
      <c r="A41" s="23">
        <v>5</v>
      </c>
      <c r="B41" s="33" t="s">
        <v>206</v>
      </c>
      <c r="C41" s="28"/>
      <c r="D41" s="35" t="s">
        <v>205</v>
      </c>
      <c r="E41" s="34">
        <f>55</f>
        <v>55</v>
      </c>
      <c r="F41" s="27">
        <v>0.05</v>
      </c>
      <c r="G41" s="27">
        <f t="shared" si="4"/>
        <v>2.75</v>
      </c>
      <c r="H41" s="2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="2" customFormat="1" ht="28.1" customHeight="1" spans="1:8">
      <c r="A42" s="14" t="s">
        <v>207</v>
      </c>
      <c r="B42" s="20" t="s">
        <v>208</v>
      </c>
      <c r="C42" s="14" t="s">
        <v>209</v>
      </c>
      <c r="D42" s="14" t="s">
        <v>180</v>
      </c>
      <c r="E42" s="16">
        <f>SUM(E43:E45)</f>
        <v>24.9</v>
      </c>
      <c r="F42" s="18"/>
      <c r="G42" s="18">
        <f>SUM(G43:G45)</f>
        <v>24.9</v>
      </c>
      <c r="H42" s="17"/>
    </row>
    <row r="43" ht="28.1" customHeight="1" spans="1:8">
      <c r="A43" s="23">
        <v>1</v>
      </c>
      <c r="B43" s="33" t="s">
        <v>185</v>
      </c>
      <c r="C43" s="28"/>
      <c r="D43" s="25" t="s">
        <v>180</v>
      </c>
      <c r="E43" s="23">
        <f t="shared" ref="E43:E45" si="6">E31</f>
        <v>0.6</v>
      </c>
      <c r="F43" s="27">
        <v>1</v>
      </c>
      <c r="G43" s="27">
        <f>+E43*F43</f>
        <v>0.6</v>
      </c>
      <c r="H43" s="28"/>
    </row>
    <row r="44" ht="28.1" customHeight="1" spans="1:8">
      <c r="A44" s="23">
        <v>2</v>
      </c>
      <c r="B44" s="33" t="s">
        <v>188</v>
      </c>
      <c r="C44" s="28"/>
      <c r="D44" s="25" t="s">
        <v>180</v>
      </c>
      <c r="E44" s="23">
        <f t="shared" si="6"/>
        <v>12.6</v>
      </c>
      <c r="F44" s="27">
        <v>1</v>
      </c>
      <c r="G44" s="27">
        <f>+E44*F44</f>
        <v>12.6</v>
      </c>
      <c r="H44" s="28"/>
    </row>
    <row r="45" ht="28.1" customHeight="1" spans="1:8">
      <c r="A45" s="23">
        <v>3</v>
      </c>
      <c r="B45" s="33" t="s">
        <v>189</v>
      </c>
      <c r="C45" s="28"/>
      <c r="D45" s="25" t="s">
        <v>180</v>
      </c>
      <c r="E45" s="23">
        <f t="shared" si="6"/>
        <v>11.7</v>
      </c>
      <c r="F45" s="27">
        <v>1</v>
      </c>
      <c r="G45" s="27">
        <f t="shared" ref="G45:G51" si="7">+E45*F45</f>
        <v>11.7</v>
      </c>
      <c r="H45" s="28"/>
    </row>
    <row r="46" s="2" customFormat="1" ht="28.1" hidden="1" customHeight="1" spans="1:8">
      <c r="A46" s="21" t="s">
        <v>210</v>
      </c>
      <c r="B46" s="22" t="s">
        <v>211</v>
      </c>
      <c r="C46" s="21" t="s">
        <v>212</v>
      </c>
      <c r="D46" s="14" t="s">
        <v>180</v>
      </c>
      <c r="E46" s="16">
        <v>0</v>
      </c>
      <c r="F46" s="18"/>
      <c r="G46" s="18">
        <v>0</v>
      </c>
      <c r="H46" s="17"/>
    </row>
    <row r="47" ht="28.1" hidden="1" customHeight="1" spans="1:8">
      <c r="A47" s="23">
        <v>1</v>
      </c>
      <c r="B47" s="33" t="s">
        <v>185</v>
      </c>
      <c r="C47" s="28"/>
      <c r="D47" s="25" t="s">
        <v>180</v>
      </c>
      <c r="E47" s="23">
        <f>E31</f>
        <v>0.6</v>
      </c>
      <c r="F47" s="27">
        <f>15000/10000</f>
        <v>1.5</v>
      </c>
      <c r="G47" s="27">
        <f t="shared" si="7"/>
        <v>0.9</v>
      </c>
      <c r="H47" s="28"/>
    </row>
    <row r="48" ht="28.1" hidden="1" customHeight="1" spans="1:8">
      <c r="A48" s="23">
        <v>2</v>
      </c>
      <c r="B48" s="33" t="s">
        <v>189</v>
      </c>
      <c r="C48" s="28"/>
      <c r="D48" s="25" t="s">
        <v>180</v>
      </c>
      <c r="E48" s="23">
        <f>E32</f>
        <v>12.6</v>
      </c>
      <c r="F48" s="27">
        <f>16500/10000</f>
        <v>1.65</v>
      </c>
      <c r="G48" s="27">
        <f t="shared" si="7"/>
        <v>20.79</v>
      </c>
      <c r="H48" s="28"/>
    </row>
    <row r="49" s="3" customFormat="1" ht="28.1" customHeight="1" spans="1:11">
      <c r="A49" s="36" t="s">
        <v>210</v>
      </c>
      <c r="B49" s="22" t="s">
        <v>213</v>
      </c>
      <c r="C49" s="21" t="s">
        <v>214</v>
      </c>
      <c r="D49" s="36" t="s">
        <v>180</v>
      </c>
      <c r="E49" s="37">
        <f>SUM(E50:E51)</f>
        <v>12.3</v>
      </c>
      <c r="F49" s="38"/>
      <c r="G49" s="39">
        <f>SUM(G50:G51)</f>
        <v>236.67</v>
      </c>
      <c r="H49" s="40"/>
      <c r="I49" s="51"/>
      <c r="J49" s="51"/>
      <c r="K49" s="51"/>
    </row>
    <row r="50" s="4" customFormat="1" ht="28.1" customHeight="1" spans="1:11">
      <c r="A50" s="41"/>
      <c r="B50" s="33" t="s">
        <v>215</v>
      </c>
      <c r="C50" s="41"/>
      <c r="D50" s="41" t="s">
        <v>180</v>
      </c>
      <c r="E50" s="34">
        <f>E47</f>
        <v>0.6</v>
      </c>
      <c r="F50" s="27">
        <v>6.4</v>
      </c>
      <c r="G50" s="27">
        <f t="shared" si="7"/>
        <v>3.84</v>
      </c>
      <c r="H50" s="42"/>
      <c r="I50" s="52"/>
      <c r="J50" s="52"/>
      <c r="K50" s="52"/>
    </row>
    <row r="51" s="4" customFormat="1" ht="28.1" customHeight="1" spans="1:11">
      <c r="A51" s="41"/>
      <c r="B51" s="33" t="s">
        <v>189</v>
      </c>
      <c r="C51" s="41"/>
      <c r="D51" s="41" t="s">
        <v>180</v>
      </c>
      <c r="E51" s="34">
        <f>E39</f>
        <v>11.7</v>
      </c>
      <c r="F51" s="27">
        <f>199000/10000</f>
        <v>19.9</v>
      </c>
      <c r="G51" s="27">
        <f t="shared" si="7"/>
        <v>232.83</v>
      </c>
      <c r="H51" s="42"/>
      <c r="I51" s="52"/>
      <c r="J51" s="52"/>
      <c r="K51" s="52"/>
    </row>
    <row r="52" s="2" customFormat="1" ht="28.1" customHeight="1" spans="1:11">
      <c r="A52" s="14" t="s">
        <v>216</v>
      </c>
      <c r="B52" s="20" t="s">
        <v>217</v>
      </c>
      <c r="C52" s="17"/>
      <c r="D52" s="16"/>
      <c r="E52" s="16"/>
      <c r="F52" s="18"/>
      <c r="G52" s="18">
        <f>+G53+G69+G72+G77</f>
        <v>3204.1065</v>
      </c>
      <c r="H52" s="17"/>
      <c r="J52" s="50">
        <f>G52-6343.98</f>
        <v>-3139.8735</v>
      </c>
      <c r="K52" s="2">
        <f>G52/E6</f>
        <v>26.2289184326431</v>
      </c>
    </row>
    <row r="53" s="2" customFormat="1" ht="28.1" customHeight="1" spans="1:8">
      <c r="A53" s="14" t="s">
        <v>174</v>
      </c>
      <c r="B53" s="20" t="s">
        <v>218</v>
      </c>
      <c r="C53" s="21" t="s">
        <v>219</v>
      </c>
      <c r="D53" s="16"/>
      <c r="E53" s="16"/>
      <c r="F53" s="18"/>
      <c r="G53" s="18">
        <f>SUM(G54:G68)</f>
        <v>2699.7045</v>
      </c>
      <c r="H53" s="17"/>
    </row>
    <row r="54" ht="28.1" customHeight="1" spans="1:8">
      <c r="A54" s="23">
        <v>1</v>
      </c>
      <c r="B54" s="24" t="s">
        <v>220</v>
      </c>
      <c r="C54" s="28"/>
      <c r="D54" s="43" t="s">
        <v>221</v>
      </c>
      <c r="E54" s="44">
        <v>0</v>
      </c>
      <c r="F54" s="27">
        <f>(2888+500)/10000</f>
        <v>0.3388</v>
      </c>
      <c r="G54" s="27">
        <f t="shared" ref="G54:G68" si="8">E54*F54</f>
        <v>0</v>
      </c>
      <c r="H54" s="28"/>
    </row>
    <row r="55" ht="28.1" customHeight="1" spans="1:10">
      <c r="A55" s="23">
        <v>2</v>
      </c>
      <c r="B55" s="45" t="s">
        <v>222</v>
      </c>
      <c r="C55" s="28"/>
      <c r="D55" s="43" t="s">
        <v>221</v>
      </c>
      <c r="E55" s="44">
        <f>7075</f>
        <v>7075</v>
      </c>
      <c r="F55" s="27">
        <f>(2600+500)/10000</f>
        <v>0.31</v>
      </c>
      <c r="G55" s="27">
        <f t="shared" si="8"/>
        <v>2193.25</v>
      </c>
      <c r="H55" s="28"/>
      <c r="J55" s="8">
        <f>6.5+24.5+24.5</f>
        <v>55.5</v>
      </c>
    </row>
    <row r="56" ht="28.1" customHeight="1" spans="1:10">
      <c r="A56" s="23">
        <v>3</v>
      </c>
      <c r="B56" s="45" t="s">
        <v>223</v>
      </c>
      <c r="C56" s="28"/>
      <c r="D56" s="43" t="s">
        <v>221</v>
      </c>
      <c r="E56" s="44">
        <f>900</f>
        <v>900</v>
      </c>
      <c r="F56" s="27">
        <f>(2500+300)/10000</f>
        <v>0.28</v>
      </c>
      <c r="G56" s="27">
        <f t="shared" si="8"/>
        <v>252</v>
      </c>
      <c r="H56" s="28"/>
      <c r="J56" s="8">
        <f>J55*667+9.1*667</f>
        <v>43088.2</v>
      </c>
    </row>
    <row r="57" ht="28.1" customHeight="1" spans="1:8">
      <c r="A57" s="23">
        <v>4</v>
      </c>
      <c r="B57" s="24" t="s">
        <v>224</v>
      </c>
      <c r="C57" s="28"/>
      <c r="D57" s="43" t="s">
        <v>221</v>
      </c>
      <c r="E57" s="44">
        <f>1695</f>
        <v>1695</v>
      </c>
      <c r="F57" s="27">
        <f>(400+200)/10000</f>
        <v>0.06</v>
      </c>
      <c r="G57" s="27">
        <f t="shared" si="8"/>
        <v>101.7</v>
      </c>
      <c r="H57" s="28"/>
    </row>
    <row r="58" ht="28.1" customHeight="1" spans="1:8">
      <c r="A58" s="23">
        <v>5</v>
      </c>
      <c r="B58" s="24" t="s">
        <v>225</v>
      </c>
      <c r="C58" s="28"/>
      <c r="D58" s="43" t="s">
        <v>221</v>
      </c>
      <c r="E58" s="44">
        <v>0</v>
      </c>
      <c r="F58" s="27">
        <f>(2000+200)/10000</f>
        <v>0.22</v>
      </c>
      <c r="G58" s="27">
        <f t="shared" si="8"/>
        <v>0</v>
      </c>
      <c r="H58" s="28"/>
    </row>
    <row r="59" ht="28.1" customHeight="1" spans="1:8">
      <c r="A59" s="23">
        <v>6</v>
      </c>
      <c r="B59" s="24" t="s">
        <v>226</v>
      </c>
      <c r="C59" s="28"/>
      <c r="D59" s="43" t="s">
        <v>221</v>
      </c>
      <c r="E59" s="44">
        <f>(676)*2</f>
        <v>1352</v>
      </c>
      <c r="F59" s="46">
        <v>0.011</v>
      </c>
      <c r="G59" s="27">
        <f t="shared" si="8"/>
        <v>14.872</v>
      </c>
      <c r="H59" s="28"/>
    </row>
    <row r="60" ht="28.1" customHeight="1" spans="1:8">
      <c r="A60" s="23">
        <v>7</v>
      </c>
      <c r="B60" s="24" t="s">
        <v>227</v>
      </c>
      <c r="C60" s="28"/>
      <c r="D60" s="47" t="s">
        <v>228</v>
      </c>
      <c r="E60" s="44">
        <v>3</v>
      </c>
      <c r="F60" s="27">
        <v>2</v>
      </c>
      <c r="G60" s="27">
        <f t="shared" si="8"/>
        <v>6</v>
      </c>
      <c r="H60" s="28"/>
    </row>
    <row r="61" ht="28.1" customHeight="1" spans="1:8">
      <c r="A61" s="23">
        <v>8</v>
      </c>
      <c r="B61" s="24" t="s">
        <v>229</v>
      </c>
      <c r="C61" s="28"/>
      <c r="D61" s="47" t="s">
        <v>230</v>
      </c>
      <c r="E61" s="44">
        <f>3</f>
        <v>3</v>
      </c>
      <c r="F61" s="27">
        <v>0.13</v>
      </c>
      <c r="G61" s="27">
        <f t="shared" si="8"/>
        <v>0.39</v>
      </c>
      <c r="H61" s="28"/>
    </row>
    <row r="62" ht="28.1" customHeight="1" spans="1:11">
      <c r="A62" s="23">
        <v>9</v>
      </c>
      <c r="B62" s="24" t="s">
        <v>231</v>
      </c>
      <c r="C62" s="28"/>
      <c r="D62" s="43" t="s">
        <v>41</v>
      </c>
      <c r="E62" s="44">
        <v>150</v>
      </c>
      <c r="F62" s="27">
        <v>0.08</v>
      </c>
      <c r="G62" s="27">
        <f t="shared" si="8"/>
        <v>12</v>
      </c>
      <c r="H62" s="28"/>
      <c r="J62" s="8">
        <v>26510</v>
      </c>
      <c r="K62" s="48">
        <f>J62-E62</f>
        <v>26360</v>
      </c>
    </row>
    <row r="63" ht="28.1" customHeight="1" spans="1:8">
      <c r="A63" s="23">
        <v>10</v>
      </c>
      <c r="B63" s="24" t="s">
        <v>232</v>
      </c>
      <c r="C63" s="28"/>
      <c r="D63" s="47" t="s">
        <v>230</v>
      </c>
      <c r="E63" s="44">
        <v>0</v>
      </c>
      <c r="F63" s="27">
        <v>0.13</v>
      </c>
      <c r="G63" s="27">
        <f t="shared" si="8"/>
        <v>0</v>
      </c>
      <c r="H63" s="28"/>
    </row>
    <row r="64" ht="28.1" customHeight="1" spans="1:8">
      <c r="A64" s="23">
        <v>10</v>
      </c>
      <c r="B64" s="24" t="s">
        <v>233</v>
      </c>
      <c r="C64" s="28"/>
      <c r="D64" s="47" t="s">
        <v>230</v>
      </c>
      <c r="E64" s="44">
        <f>8+28+3</f>
        <v>39</v>
      </c>
      <c r="F64" s="27">
        <v>0.13</v>
      </c>
      <c r="G64" s="27">
        <f t="shared" si="8"/>
        <v>5.07</v>
      </c>
      <c r="H64" s="28"/>
    </row>
    <row r="65" ht="28.1" customHeight="1" spans="1:8">
      <c r="A65" s="23">
        <v>11</v>
      </c>
      <c r="B65" s="53" t="s">
        <v>234</v>
      </c>
      <c r="C65" s="28"/>
      <c r="D65" s="23" t="s">
        <v>41</v>
      </c>
      <c r="E65" s="23">
        <f>200+200+445+245</f>
        <v>1090</v>
      </c>
      <c r="F65" s="27">
        <v>0.03</v>
      </c>
      <c r="G65" s="27">
        <f t="shared" si="8"/>
        <v>32.7</v>
      </c>
      <c r="H65" s="28"/>
    </row>
    <row r="66" s="5" customFormat="1" ht="28.1" customHeight="1" spans="1:8">
      <c r="A66" s="23">
        <v>12</v>
      </c>
      <c r="B66" s="54" t="s">
        <v>235</v>
      </c>
      <c r="C66" s="55"/>
      <c r="D66" s="56" t="s">
        <v>41</v>
      </c>
      <c r="E66" s="57">
        <f>213+113</f>
        <v>326</v>
      </c>
      <c r="F66" s="58">
        <v>0.03</v>
      </c>
      <c r="G66" s="58">
        <f t="shared" si="8"/>
        <v>9.78</v>
      </c>
      <c r="H66" s="59"/>
    </row>
    <row r="67" ht="28.1" customHeight="1" spans="1:8">
      <c r="A67" s="23">
        <v>13</v>
      </c>
      <c r="B67" s="33" t="s">
        <v>236</v>
      </c>
      <c r="C67" s="28"/>
      <c r="D67" s="60" t="s">
        <v>237</v>
      </c>
      <c r="E67" s="23">
        <f>2+5</f>
        <v>7</v>
      </c>
      <c r="F67" s="27">
        <v>0.13</v>
      </c>
      <c r="G67" s="27">
        <f t="shared" si="8"/>
        <v>0.91</v>
      </c>
      <c r="H67" s="28"/>
    </row>
    <row r="68" s="5" customFormat="1" ht="28.1" customHeight="1" spans="1:8">
      <c r="A68" s="23">
        <v>14</v>
      </c>
      <c r="B68" s="54" t="s">
        <v>238</v>
      </c>
      <c r="C68" s="55"/>
      <c r="D68" s="56" t="s">
        <v>221</v>
      </c>
      <c r="E68" s="57">
        <f>3075</f>
        <v>3075</v>
      </c>
      <c r="F68" s="61">
        <f>231/10000</f>
        <v>0.0231</v>
      </c>
      <c r="G68" s="58">
        <f t="shared" si="8"/>
        <v>71.0325</v>
      </c>
      <c r="H68" s="59"/>
    </row>
    <row r="69" s="2" customFormat="1" ht="28.1" customHeight="1" spans="1:8">
      <c r="A69" s="14" t="s">
        <v>193</v>
      </c>
      <c r="B69" s="20" t="s">
        <v>239</v>
      </c>
      <c r="C69" s="14" t="s">
        <v>240</v>
      </c>
      <c r="D69" s="62" t="s">
        <v>241</v>
      </c>
      <c r="E69" s="16">
        <f>E70+E71</f>
        <v>9670</v>
      </c>
      <c r="F69" s="18"/>
      <c r="G69" s="18">
        <f>+G70+G71</f>
        <v>11.265</v>
      </c>
      <c r="H69" s="17"/>
    </row>
    <row r="70" ht="28.1" customHeight="1" spans="1:8">
      <c r="A70" s="23">
        <v>1</v>
      </c>
      <c r="B70" s="53" t="s">
        <v>242</v>
      </c>
      <c r="C70" s="28"/>
      <c r="D70" s="56" t="s">
        <v>243</v>
      </c>
      <c r="E70" s="23">
        <f>E54+E55+E56+E58</f>
        <v>7975</v>
      </c>
      <c r="F70" s="63">
        <f>12/10000</f>
        <v>0.0012</v>
      </c>
      <c r="G70" s="27">
        <f t="shared" ref="G70:G76" si="9">E70*F70</f>
        <v>9.57</v>
      </c>
      <c r="H70" s="28" t="s">
        <v>244</v>
      </c>
    </row>
    <row r="71" ht="28.1" customHeight="1" spans="1:8">
      <c r="A71" s="23">
        <v>2</v>
      </c>
      <c r="B71" s="53" t="s">
        <v>245</v>
      </c>
      <c r="C71" s="28"/>
      <c r="D71" s="56" t="s">
        <v>243</v>
      </c>
      <c r="E71" s="23">
        <f>E57</f>
        <v>1695</v>
      </c>
      <c r="F71" s="63">
        <f>10/10000</f>
        <v>0.001</v>
      </c>
      <c r="G71" s="27">
        <f t="shared" si="9"/>
        <v>1.695</v>
      </c>
      <c r="H71" s="28" t="s">
        <v>246</v>
      </c>
    </row>
    <row r="72" s="2" customFormat="1" ht="28.1" customHeight="1" spans="1:8">
      <c r="A72" s="14" t="s">
        <v>196</v>
      </c>
      <c r="B72" s="20" t="s">
        <v>247</v>
      </c>
      <c r="C72" s="21" t="s">
        <v>240</v>
      </c>
      <c r="D72" s="14" t="s">
        <v>248</v>
      </c>
      <c r="E72" s="16"/>
      <c r="F72" s="18"/>
      <c r="G72" s="18">
        <f>G73+G74+G75+G76</f>
        <v>281.397</v>
      </c>
      <c r="H72" s="17"/>
    </row>
    <row r="73" ht="28.1" customHeight="1" spans="1:10">
      <c r="A73" s="23">
        <v>1</v>
      </c>
      <c r="B73" s="53" t="s">
        <v>242</v>
      </c>
      <c r="C73" s="28"/>
      <c r="D73" s="25" t="s">
        <v>248</v>
      </c>
      <c r="E73" s="23">
        <f>INT((E55/60+E56/60+E57/60))</f>
        <v>161</v>
      </c>
      <c r="F73" s="27">
        <f>500*3*6/10000</f>
        <v>0.9</v>
      </c>
      <c r="G73" s="27">
        <f t="shared" si="9"/>
        <v>144.9</v>
      </c>
      <c r="H73" s="53" t="s">
        <v>249</v>
      </c>
      <c r="J73" s="8">
        <f>E70/60</f>
        <v>132.916666666667</v>
      </c>
    </row>
    <row r="74" ht="42" customHeight="1" spans="1:8">
      <c r="A74" s="23">
        <v>2</v>
      </c>
      <c r="B74" s="53" t="s">
        <v>250</v>
      </c>
      <c r="C74" s="28"/>
      <c r="D74" s="25" t="s">
        <v>248</v>
      </c>
      <c r="E74" s="23">
        <f>E73</f>
        <v>161</v>
      </c>
      <c r="F74" s="27">
        <f>600*2/10000</f>
        <v>0.12</v>
      </c>
      <c r="G74" s="27">
        <f t="shared" si="9"/>
        <v>19.32</v>
      </c>
      <c r="H74" s="53" t="s">
        <v>251</v>
      </c>
    </row>
    <row r="75" ht="39.95" customHeight="1" spans="1:8">
      <c r="A75" s="23">
        <v>3</v>
      </c>
      <c r="B75" s="53" t="s">
        <v>252</v>
      </c>
      <c r="C75" s="28"/>
      <c r="D75" s="56" t="s">
        <v>243</v>
      </c>
      <c r="E75" s="23">
        <f>E71</f>
        <v>1695</v>
      </c>
      <c r="F75" s="27">
        <f>110/10000</f>
        <v>0.011</v>
      </c>
      <c r="G75" s="27">
        <f t="shared" si="9"/>
        <v>18.645</v>
      </c>
      <c r="H75" s="53" t="s">
        <v>253</v>
      </c>
    </row>
    <row r="76" customFormat="1" ht="41" customHeight="1" spans="1:32">
      <c r="A76" s="23">
        <v>4</v>
      </c>
      <c r="B76" s="33" t="s">
        <v>254</v>
      </c>
      <c r="C76" s="28"/>
      <c r="D76" s="56" t="s">
        <v>243</v>
      </c>
      <c r="E76" s="23">
        <f>E74</f>
        <v>161</v>
      </c>
      <c r="F76" s="27">
        <f>(50+300+300+1300+3000+150+220+250*2+300)/10000</f>
        <v>0.612</v>
      </c>
      <c r="G76" s="27">
        <f t="shared" si="9"/>
        <v>98.532</v>
      </c>
      <c r="H76" s="33" t="s">
        <v>255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="6" customFormat="1" ht="28.1" customHeight="1" spans="1:11">
      <c r="A77" s="64" t="s">
        <v>199</v>
      </c>
      <c r="B77" s="65" t="s">
        <v>256</v>
      </c>
      <c r="C77" s="66" t="s">
        <v>240</v>
      </c>
      <c r="D77" s="62"/>
      <c r="E77" s="67"/>
      <c r="F77" s="68"/>
      <c r="G77" s="68">
        <f>+G78+G79+G80+G81</f>
        <v>211.74</v>
      </c>
      <c r="H77" s="69"/>
      <c r="I77" s="71"/>
      <c r="J77" s="71"/>
      <c r="K77" s="71"/>
    </row>
    <row r="78" s="6" customFormat="1" ht="28.1" customHeight="1" spans="1:11">
      <c r="A78" s="56">
        <v>1</v>
      </c>
      <c r="B78" s="54" t="s">
        <v>257</v>
      </c>
      <c r="C78" s="56"/>
      <c r="D78" s="56" t="s">
        <v>243</v>
      </c>
      <c r="E78" s="57">
        <f>+E70</f>
        <v>7975</v>
      </c>
      <c r="F78" s="61">
        <v>0.018</v>
      </c>
      <c r="G78" s="58">
        <f t="shared" ref="G78:G81" si="10">E78*F78</f>
        <v>143.55</v>
      </c>
      <c r="H78" s="70"/>
      <c r="I78" s="71"/>
      <c r="J78" s="71"/>
      <c r="K78" s="71"/>
    </row>
    <row r="79" s="6" customFormat="1" ht="28.1" customHeight="1" spans="1:11">
      <c r="A79" s="56">
        <v>2</v>
      </c>
      <c r="B79" s="54" t="s">
        <v>258</v>
      </c>
      <c r="C79" s="56"/>
      <c r="D79" s="56" t="s">
        <v>243</v>
      </c>
      <c r="E79" s="57">
        <f>+E78</f>
        <v>7975</v>
      </c>
      <c r="F79" s="61">
        <v>0.006</v>
      </c>
      <c r="G79" s="58">
        <f t="shared" si="10"/>
        <v>47.85</v>
      </c>
      <c r="H79" s="70"/>
      <c r="I79" s="71"/>
      <c r="J79" s="71"/>
      <c r="K79" s="71"/>
    </row>
    <row r="80" s="6" customFormat="1" ht="28.1" customHeight="1" spans="1:11">
      <c r="A80" s="56">
        <v>3</v>
      </c>
      <c r="B80" s="54" t="s">
        <v>259</v>
      </c>
      <c r="C80" s="56"/>
      <c r="D80" s="56" t="s">
        <v>243</v>
      </c>
      <c r="E80" s="57">
        <f>E71</f>
        <v>1695</v>
      </c>
      <c r="F80" s="61">
        <v>0.008</v>
      </c>
      <c r="G80" s="58">
        <f t="shared" si="10"/>
        <v>13.56</v>
      </c>
      <c r="H80" s="70"/>
      <c r="I80" s="71"/>
      <c r="J80" s="71"/>
      <c r="K80" s="71"/>
    </row>
    <row r="81" s="6" customFormat="1" ht="28.1" customHeight="1" spans="1:11">
      <c r="A81" s="56">
        <v>4</v>
      </c>
      <c r="B81" s="54" t="s">
        <v>260</v>
      </c>
      <c r="C81" s="56"/>
      <c r="D81" s="56" t="s">
        <v>243</v>
      </c>
      <c r="E81" s="57">
        <f>+E80</f>
        <v>1695</v>
      </c>
      <c r="F81" s="61">
        <v>0.004</v>
      </c>
      <c r="G81" s="58">
        <f t="shared" si="10"/>
        <v>6.78</v>
      </c>
      <c r="H81" s="70"/>
      <c r="I81" s="71"/>
      <c r="J81" s="71"/>
      <c r="K81" s="71"/>
    </row>
    <row r="82" ht="25.5" customHeight="1"/>
    <row r="83" ht="25.5" customHeight="1"/>
    <row r="84" ht="25.5" customHeight="1"/>
  </sheetData>
  <sheetProtection formatCells="0" insertHyperlinks="0" autoFilter="0"/>
  <mergeCells count="3">
    <mergeCell ref="A1:H1"/>
    <mergeCell ref="A2:C2"/>
    <mergeCell ref="A4:B4"/>
  </mergeCells>
  <pageMargins left="0.751388888888889" right="0.751388888888889" top="1" bottom="1" header="0.5" footer="0.5"/>
  <pageSetup paperSize="8" scale="75" orientation="landscape" horizontalDpi="600"/>
  <headerFooter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3 " / > < p i x e l a t o r L i s t   s h e e t S t i d = " 1 0 " / > < p i x e l a t o r L i s t   s h e e t S t i d = " 2 9 " / > < p i x e l a t o r L i s t   s h e e t S t i d = " 3 0 " / > < p i x e l a t o r L i s t   s h e e t S t i d = " 3 5 " / > < p i x e l a t o r L i s t   s h e e t S t i d = " 3 3 " / > < p i x e l a t o r L i s t   s h e e t S t i d = " 2 4 " / > < p i x e l a t o r L i s t   s h e e t S t i d = " 3 4 " / > < p i x e l a t o r L i s t   s h e e t S t i d = " 3 6 " / > < p i x e l a t o r L i s t   s h e e t S t i d = " 3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work6</Company>
  <Application>WPS Office WWO_wpscloud_20231118231551-11c6ac89ba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总投资估算表</vt:lpstr>
      <vt:lpstr>总估算表</vt:lpstr>
      <vt:lpstr>第二部分</vt:lpstr>
      <vt:lpstr>征地拆迁费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ysz</dc:creator>
  <cp:lastModifiedBy>Nancy</cp:lastModifiedBy>
  <dcterms:created xsi:type="dcterms:W3CDTF">2003-02-21T17:39:00Z</dcterms:created>
  <cp:lastPrinted>2023-10-13T11:17:00Z</cp:lastPrinted>
  <dcterms:modified xsi:type="dcterms:W3CDTF">2026-01-09T09:46:27Z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6B485CB41E424A8FBE2926AB249C7F9D_13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