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Sheet1!$A$6:$K$72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<sst xmlns="http://schemas.openxmlformats.org/spreadsheetml/2006/main" count="93" uniqueCount="93">
  <si>
    <t>附件</t>
  </si>
  <si>
    <t>2022年第一批义教公用经费补助资金分配表</t>
  </si>
  <si>
    <t>学校</t>
  </si>
  <si>
    <t>2021秋学生数</t>
  </si>
  <si>
    <t>2022年全年预测合计</t>
  </si>
  <si>
    <t>本次拨款（元）</t>
  </si>
  <si>
    <t>备注</t>
  </si>
  <si>
    <t>学生人数</t>
  </si>
  <si>
    <t>寄宿生数</t>
  </si>
  <si>
    <t>其中在校持证残疾学生数</t>
  </si>
  <si>
    <t>公用经费（元）</t>
  </si>
  <si>
    <t>寄宿生提高公用经费（元）</t>
  </si>
  <si>
    <t>特教公用经费（元）</t>
  </si>
  <si>
    <t>合计（元）</t>
  </si>
  <si>
    <t>总合计</t>
  </si>
  <si>
    <t xml:space="preserve">  小学合计</t>
  </si>
  <si>
    <t>龙脊镇</t>
  </si>
  <si>
    <t>龙脊镇中心校合计</t>
  </si>
  <si>
    <t>龙脊镇小学</t>
  </si>
  <si>
    <t>中六教学点</t>
  </si>
  <si>
    <t>大寨教学点</t>
  </si>
  <si>
    <t>小寨教学点</t>
  </si>
  <si>
    <t>江柳教学点</t>
  </si>
  <si>
    <t>翁江教学点</t>
  </si>
  <si>
    <t>龙胜镇</t>
  </si>
  <si>
    <t>龙胜镇中心校合计</t>
  </si>
  <si>
    <t>龙胜镇小学</t>
  </si>
  <si>
    <t>平也教学点</t>
  </si>
  <si>
    <t>金结教学点</t>
  </si>
  <si>
    <t>泗水乡</t>
  </si>
  <si>
    <t>泗水乡中心校合计</t>
  </si>
  <si>
    <t>泗水小学</t>
  </si>
  <si>
    <t>周家教学点</t>
  </si>
  <si>
    <t>细门教学点</t>
  </si>
  <si>
    <t>八滩教学点</t>
  </si>
  <si>
    <t>希望教学点</t>
  </si>
  <si>
    <t>江底乡</t>
  </si>
  <si>
    <t>江底乡中心校合计</t>
  </si>
  <si>
    <t>江底小学</t>
  </si>
  <si>
    <t>矮岭教学点</t>
  </si>
  <si>
    <t>李江教学点</t>
  </si>
  <si>
    <t>马堤乡</t>
  </si>
  <si>
    <t>马堤乡中心校合计</t>
  </si>
  <si>
    <t>马堤民小</t>
  </si>
  <si>
    <t>芙蓉教学点</t>
  </si>
  <si>
    <t>里市教学点</t>
  </si>
  <si>
    <t>东升教学点</t>
  </si>
  <si>
    <t>龙家教学点</t>
  </si>
  <si>
    <t>伟江乡</t>
  </si>
  <si>
    <t>伟江乡中心校合计</t>
  </si>
  <si>
    <t>伟江民小</t>
  </si>
  <si>
    <t>洋湾教学点</t>
  </si>
  <si>
    <t>中洞教学点</t>
  </si>
  <si>
    <t>新寨教学点</t>
  </si>
  <si>
    <t>里木教学点</t>
  </si>
  <si>
    <t>平等镇</t>
  </si>
  <si>
    <t>平等镇中心校合计</t>
  </si>
  <si>
    <t>寨枕教学点</t>
  </si>
  <si>
    <t>蒙洞教学点</t>
  </si>
  <si>
    <t>龙坪教学点</t>
  </si>
  <si>
    <t>小江教学点</t>
  </si>
  <si>
    <t>平等小学</t>
  </si>
  <si>
    <t>广南教学点</t>
  </si>
  <si>
    <t>庖田教学点</t>
  </si>
  <si>
    <t>乐江镇</t>
  </si>
  <si>
    <t>乐江镇中心校合计</t>
  </si>
  <si>
    <t>乐江小学</t>
  </si>
  <si>
    <t>地灵教学点</t>
  </si>
  <si>
    <t>宝赠教学点</t>
  </si>
  <si>
    <t>西腰教学点</t>
  </si>
  <si>
    <t>瓢里镇</t>
  </si>
  <si>
    <t>瓢里镇中心校合计</t>
  </si>
  <si>
    <t>交洲教学点</t>
  </si>
  <si>
    <t>思陇教学点</t>
  </si>
  <si>
    <t>梅洞教学点</t>
  </si>
  <si>
    <t>平岭教学点</t>
  </si>
  <si>
    <t>孟化教学点</t>
  </si>
  <si>
    <t>瓢里小学</t>
  </si>
  <si>
    <t>三门镇</t>
  </si>
  <si>
    <t>三门镇中心校合计</t>
  </si>
  <si>
    <t>三门小学</t>
  </si>
  <si>
    <t>双朗教学点</t>
  </si>
  <si>
    <t>双江教学点</t>
  </si>
  <si>
    <t>古坪教学点</t>
  </si>
  <si>
    <t>同列教学点</t>
  </si>
  <si>
    <t>大罗教学点</t>
  </si>
  <si>
    <t>县直</t>
  </si>
  <si>
    <t>龙胜小学</t>
  </si>
  <si>
    <t>龙胜镇二小</t>
  </si>
  <si>
    <t xml:space="preserve">   初中合计</t>
  </si>
  <si>
    <t xml:space="preserve">       民族中学</t>
  </si>
  <si>
    <t xml:space="preserve">       实验中学</t>
  </si>
  <si>
    <t xml:space="preserve">      龙胜镇初中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</si>
</sst>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_-;_-@_-"/>
    <numFmt numFmtId="177" formatCode="#,##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6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8" fillId="28" borderId="1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4" fillId="0" borderId="0"/>
    <xf numFmtId="0" fontId="22" fillId="0" borderId="1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51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5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6" fillId="0" borderId="8" xfId="31" applyNumberFormat="1" applyFont="1" applyFill="1" applyBorder="1" applyAlignment="1">
      <alignment horizontal="left" vertical="center" shrinkToFit="1"/>
    </xf>
    <xf numFmtId="0" fontId="7" fillId="0" borderId="8" xfId="31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wrapText="1"/>
    </xf>
    <xf numFmtId="0" fontId="6" fillId="2" borderId="8" xfId="51" applyFont="1" applyFill="1" applyBorder="1" applyAlignment="1">
      <alignment horizontal="left" vertical="center" shrinkToFit="1"/>
    </xf>
    <xf numFmtId="0" fontId="7" fillId="2" borderId="8" xfId="51" applyFont="1" applyFill="1" applyBorder="1" applyAlignment="1">
      <alignment horizontal="center" vertical="center" shrinkToFit="1"/>
    </xf>
    <xf numFmtId="0" fontId="6" fillId="0" borderId="8" xfId="51" applyFont="1" applyFill="1" applyBorder="1" applyAlignment="1">
      <alignment horizontal="left" vertical="center" shrinkToFit="1"/>
    </xf>
    <xf numFmtId="0" fontId="6" fillId="0" borderId="8" xfId="51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31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52" applyFont="1" applyFill="1" applyBorder="1" applyAlignment="1">
      <alignment horizontal="left" vertical="center" shrinkToFit="1"/>
    </xf>
    <xf numFmtId="0" fontId="7" fillId="0" borderId="8" xfId="52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177" fontId="9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8" xfId="51" applyFont="1" applyFill="1" applyBorder="1" applyAlignment="1">
      <alignment horizontal="center" vertical="center"/>
    </xf>
    <xf numFmtId="0" fontId="6" fillId="0" borderId="8" xfId="52" applyFont="1" applyFill="1" applyBorder="1" applyAlignment="1">
      <alignment horizontal="center" vertical="center"/>
    </xf>
    <xf numFmtId="0" fontId="6" fillId="0" borderId="8" xfId="5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13" fillId="0" borderId="8" xfId="2" applyFont="1" applyBorder="1" applyAlignment="1">
      <alignment vertical="center" wrapText="1"/>
    </xf>
    <xf numFmtId="0" fontId="13" fillId="3" borderId="8" xfId="2" applyFont="1" applyFill="1" applyBorder="1" applyAlignment="1">
      <alignment vertical="center" wrapText="1"/>
    </xf>
    <xf numFmtId="0" fontId="6" fillId="0" borderId="8" xfId="5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 wrapText="1"/>
    </xf>
    <xf numFmtId="177" fontId="12" fillId="0" borderId="8" xfId="0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3" xfId="51"/>
    <cellStyle name="常规_Sheet3 2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workbookViewId="0">
      <selection activeCell="A1" sqref="A1:B1"/>
    </sheetView>
  </sheetViews>
  <sheetFormatPr defaultColWidth="9" defaultRowHeight="13.5"/>
  <cols>
    <col min="1" max="1" width="4.75" style="1" customWidth="1"/>
    <col min="2" max="2" width="14.75" style="1" customWidth="1"/>
    <col min="3" max="3" width="6.30833333333333" style="1" customWidth="1"/>
    <col min="4" max="4" width="6.41666666666667" style="1" customWidth="1"/>
    <col min="5" max="5" width="9" style="1"/>
    <col min="6" max="6" width="9.375" style="1"/>
    <col min="7" max="7" width="9" style="1"/>
    <col min="8" max="8" width="9" style="1" customWidth="1"/>
    <col min="9" max="9" width="9.625" style="1" customWidth="1"/>
    <col min="10" max="10" width="11.3" style="3" customWidth="1"/>
    <col min="11" max="11" width="6.95833333333333" style="1" customWidth="1"/>
    <col min="12" max="252" width="9" style="1"/>
  </cols>
  <sheetData>
    <row r="1" ht="23" customHeight="1" spans="1:2">
      <c r="A1" s="4" t="s">
        <v>0</v>
      </c>
      <c r="B1" s="5"/>
    </row>
    <row r="2" s="1" customFormat="1" ht="2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40"/>
      <c r="K2" s="6"/>
    </row>
    <row r="3" s="2" customFormat="1" ht="21" customHeight="1" spans="1:11">
      <c r="A3" s="7" t="s">
        <v>2</v>
      </c>
      <c r="B3" s="8"/>
      <c r="C3" s="9" t="s">
        <v>3</v>
      </c>
      <c r="D3" s="10"/>
      <c r="E3" s="11"/>
      <c r="F3" s="9" t="s">
        <v>4</v>
      </c>
      <c r="G3" s="10"/>
      <c r="H3" s="10"/>
      <c r="I3" s="11"/>
      <c r="J3" s="41" t="s">
        <v>5</v>
      </c>
      <c r="K3" s="42" t="s">
        <v>6</v>
      </c>
    </row>
    <row r="4" s="1" customFormat="1" ht="51" customHeight="1" spans="1:11">
      <c r="A4" s="12"/>
      <c r="B4" s="13"/>
      <c r="C4" s="14" t="s">
        <v>7</v>
      </c>
      <c r="D4" s="14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43" t="s">
        <v>13</v>
      </c>
      <c r="J4" s="44"/>
      <c r="K4" s="45"/>
    </row>
    <row r="5" s="1" customFormat="1" ht="18" customHeight="1" spans="1:11">
      <c r="A5" s="16" t="s">
        <v>14</v>
      </c>
      <c r="B5" s="17"/>
      <c r="C5" s="18">
        <f t="shared" ref="C5:K5" si="0">C69+C6</f>
        <v>14893</v>
      </c>
      <c r="D5" s="18">
        <f t="shared" si="0"/>
        <v>9862</v>
      </c>
      <c r="E5" s="18">
        <f t="shared" si="0"/>
        <v>126</v>
      </c>
      <c r="F5" s="18">
        <f t="shared" si="0"/>
        <v>12457300</v>
      </c>
      <c r="G5" s="18">
        <f t="shared" si="0"/>
        <v>1972400</v>
      </c>
      <c r="H5" s="18">
        <f t="shared" si="0"/>
        <v>402000</v>
      </c>
      <c r="I5" s="18">
        <f t="shared" si="0"/>
        <v>14831700</v>
      </c>
      <c r="J5" s="46">
        <f t="shared" si="0"/>
        <v>11865360</v>
      </c>
      <c r="K5" s="47"/>
    </row>
    <row r="6" s="1" customFormat="1" ht="18" customHeight="1" spans="1:11">
      <c r="A6" s="16" t="s">
        <v>15</v>
      </c>
      <c r="B6" s="17"/>
      <c r="C6" s="18">
        <f t="shared" ref="C6:K6" si="1">C7+C14+C18+C24+C28+C34+C40+C48+C53+C60+C67+C68</f>
        <v>9993</v>
      </c>
      <c r="D6" s="18">
        <f t="shared" si="1"/>
        <v>4975</v>
      </c>
      <c r="E6" s="18">
        <f t="shared" si="1"/>
        <v>98</v>
      </c>
      <c r="F6" s="18">
        <f t="shared" si="1"/>
        <v>8292300</v>
      </c>
      <c r="G6" s="18">
        <f t="shared" si="1"/>
        <v>995000</v>
      </c>
      <c r="H6" s="18">
        <f t="shared" si="1"/>
        <v>318000</v>
      </c>
      <c r="I6" s="18">
        <f t="shared" si="1"/>
        <v>9605300</v>
      </c>
      <c r="J6" s="46">
        <f t="shared" si="1"/>
        <v>7684240</v>
      </c>
      <c r="K6" s="47"/>
    </row>
    <row r="7" s="1" customFormat="1" ht="18" customHeight="1" spans="1:11">
      <c r="A7" s="19" t="s">
        <v>16</v>
      </c>
      <c r="B7" s="18" t="s">
        <v>17</v>
      </c>
      <c r="C7" s="18">
        <f t="shared" ref="C7:K7" si="2">SUM(C8:C13)</f>
        <v>726</v>
      </c>
      <c r="D7" s="18">
        <f t="shared" si="2"/>
        <v>530</v>
      </c>
      <c r="E7" s="18">
        <f t="shared" si="2"/>
        <v>7</v>
      </c>
      <c r="F7" s="18">
        <f t="shared" si="2"/>
        <v>703300</v>
      </c>
      <c r="G7" s="18">
        <f t="shared" si="2"/>
        <v>106000</v>
      </c>
      <c r="H7" s="18">
        <f t="shared" si="2"/>
        <v>21000</v>
      </c>
      <c r="I7" s="18">
        <f t="shared" si="2"/>
        <v>830300</v>
      </c>
      <c r="J7" s="46">
        <f t="shared" si="2"/>
        <v>664240</v>
      </c>
      <c r="K7" s="48"/>
    </row>
    <row r="8" s="1" customFormat="1" ht="18" customHeight="1" spans="1:11">
      <c r="A8" s="19"/>
      <c r="B8" s="20" t="s">
        <v>18</v>
      </c>
      <c r="C8" s="21">
        <v>682</v>
      </c>
      <c r="D8" s="21">
        <v>530</v>
      </c>
      <c r="E8" s="21">
        <v>7</v>
      </c>
      <c r="F8" s="22">
        <f>C8*650</f>
        <v>443300</v>
      </c>
      <c r="G8" s="22">
        <f>D8*200</f>
        <v>106000</v>
      </c>
      <c r="H8" s="22">
        <f>E8*3000</f>
        <v>21000</v>
      </c>
      <c r="I8" s="22">
        <f t="shared" ref="I8:I13" si="3">F8+G8+H8</f>
        <v>570300</v>
      </c>
      <c r="J8" s="49">
        <f t="shared" ref="J8:J13" si="4">I8*0.8</f>
        <v>456240</v>
      </c>
      <c r="K8" s="48"/>
    </row>
    <row r="9" s="1" customFormat="1" ht="18" customHeight="1" spans="1:11">
      <c r="A9" s="19"/>
      <c r="B9" s="20" t="s">
        <v>19</v>
      </c>
      <c r="C9" s="21">
        <v>8</v>
      </c>
      <c r="D9" s="21">
        <v>0</v>
      </c>
      <c r="E9" s="21"/>
      <c r="F9" s="21">
        <f>IF(C9&gt;0,65000,0)</f>
        <v>65000</v>
      </c>
      <c r="G9" s="22">
        <f>D9*200</f>
        <v>0</v>
      </c>
      <c r="H9" s="22">
        <f>E9*6000</f>
        <v>0</v>
      </c>
      <c r="I9" s="22">
        <f t="shared" si="3"/>
        <v>65000</v>
      </c>
      <c r="J9" s="49">
        <f t="shared" si="4"/>
        <v>52000</v>
      </c>
      <c r="K9" s="48"/>
    </row>
    <row r="10" s="1" customFormat="1" ht="18" customHeight="1" spans="1:11">
      <c r="A10" s="19"/>
      <c r="B10" s="20" t="s">
        <v>20</v>
      </c>
      <c r="C10" s="21">
        <v>24</v>
      </c>
      <c r="D10" s="21">
        <v>0</v>
      </c>
      <c r="E10" s="21"/>
      <c r="F10" s="21">
        <f>IF(C10&gt;0,65000,0)</f>
        <v>65000</v>
      </c>
      <c r="G10" s="22">
        <f>D10*200</f>
        <v>0</v>
      </c>
      <c r="H10" s="22">
        <f>E10*6000</f>
        <v>0</v>
      </c>
      <c r="I10" s="22">
        <f t="shared" si="3"/>
        <v>65000</v>
      </c>
      <c r="J10" s="49">
        <f t="shared" si="4"/>
        <v>52000</v>
      </c>
      <c r="K10" s="48"/>
    </row>
    <row r="11" s="1" customFormat="1" ht="18" customHeight="1" spans="1:11">
      <c r="A11" s="19"/>
      <c r="B11" s="20" t="s">
        <v>21</v>
      </c>
      <c r="C11" s="21">
        <v>0</v>
      </c>
      <c r="D11" s="21">
        <v>0</v>
      </c>
      <c r="E11" s="21"/>
      <c r="F11" s="21"/>
      <c r="G11" s="22"/>
      <c r="H11" s="22"/>
      <c r="I11" s="22"/>
      <c r="J11" s="49">
        <f t="shared" si="4"/>
        <v>0</v>
      </c>
      <c r="K11" s="48"/>
    </row>
    <row r="12" s="1" customFormat="1" ht="18" customHeight="1" spans="1:11">
      <c r="A12" s="19"/>
      <c r="B12" s="20" t="s">
        <v>22</v>
      </c>
      <c r="C12" s="21">
        <v>4</v>
      </c>
      <c r="D12" s="21">
        <v>0</v>
      </c>
      <c r="E12" s="21"/>
      <c r="F12" s="21">
        <f>IF(C12&gt;0,65000,0)</f>
        <v>65000</v>
      </c>
      <c r="G12" s="22">
        <f>D12*200</f>
        <v>0</v>
      </c>
      <c r="H12" s="22">
        <f>E12*6000</f>
        <v>0</v>
      </c>
      <c r="I12" s="22">
        <f t="shared" si="3"/>
        <v>65000</v>
      </c>
      <c r="J12" s="49">
        <f t="shared" si="4"/>
        <v>52000</v>
      </c>
      <c r="K12" s="48"/>
    </row>
    <row r="13" s="1" customFormat="1" ht="18" customHeight="1" spans="1:11">
      <c r="A13" s="19"/>
      <c r="B13" s="20" t="s">
        <v>23</v>
      </c>
      <c r="C13" s="21">
        <v>8</v>
      </c>
      <c r="D13" s="21">
        <v>0</v>
      </c>
      <c r="E13" s="21"/>
      <c r="F13" s="21">
        <f>IF(C13&gt;0,65000,0)</f>
        <v>65000</v>
      </c>
      <c r="G13" s="22">
        <f>D13*200</f>
        <v>0</v>
      </c>
      <c r="H13" s="22">
        <f>E13*6000</f>
        <v>0</v>
      </c>
      <c r="I13" s="22">
        <f t="shared" si="3"/>
        <v>65000</v>
      </c>
      <c r="J13" s="49">
        <f t="shared" si="4"/>
        <v>52000</v>
      </c>
      <c r="K13" s="48"/>
    </row>
    <row r="14" s="1" customFormat="1" ht="18" customHeight="1" spans="1:11">
      <c r="A14" s="19" t="s">
        <v>24</v>
      </c>
      <c r="B14" s="23" t="s">
        <v>25</v>
      </c>
      <c r="C14" s="18">
        <f t="shared" ref="C14:K14" si="5">SUM(C15:C17)</f>
        <v>1760</v>
      </c>
      <c r="D14" s="18">
        <f t="shared" si="5"/>
        <v>994</v>
      </c>
      <c r="E14" s="18">
        <f t="shared" si="5"/>
        <v>20</v>
      </c>
      <c r="F14" s="18">
        <f t="shared" si="5"/>
        <v>1205750</v>
      </c>
      <c r="G14" s="18">
        <f t="shared" si="5"/>
        <v>198800</v>
      </c>
      <c r="H14" s="18">
        <f t="shared" si="5"/>
        <v>63000</v>
      </c>
      <c r="I14" s="18">
        <f t="shared" si="5"/>
        <v>1467550</v>
      </c>
      <c r="J14" s="46">
        <f t="shared" si="5"/>
        <v>1174040</v>
      </c>
      <c r="K14" s="48"/>
    </row>
    <row r="15" s="1" customFormat="1" ht="18" customHeight="1" spans="1:11">
      <c r="A15" s="19"/>
      <c r="B15" s="24" t="s">
        <v>26</v>
      </c>
      <c r="C15" s="21">
        <v>1755</v>
      </c>
      <c r="D15" s="21">
        <v>994</v>
      </c>
      <c r="E15" s="21">
        <v>19</v>
      </c>
      <c r="F15" s="22">
        <f>C15*650</f>
        <v>1140750</v>
      </c>
      <c r="G15" s="22">
        <f>D15*200</f>
        <v>198800</v>
      </c>
      <c r="H15" s="22">
        <f>E15*3000</f>
        <v>57000</v>
      </c>
      <c r="I15" s="22">
        <f t="shared" ref="I15:I17" si="6">F15+G15+H15</f>
        <v>1396550</v>
      </c>
      <c r="J15" s="49">
        <f>I15*0.8</f>
        <v>1117240</v>
      </c>
      <c r="K15" s="48"/>
    </row>
    <row r="16" s="1" customFormat="1" ht="18" customHeight="1" spans="1:11">
      <c r="A16" s="19"/>
      <c r="B16" s="24" t="s">
        <v>27</v>
      </c>
      <c r="C16" s="21">
        <v>5</v>
      </c>
      <c r="D16" s="21">
        <v>0</v>
      </c>
      <c r="E16" s="21">
        <v>1</v>
      </c>
      <c r="F16" s="21">
        <f>IF(C16&gt;0,65000,0)</f>
        <v>65000</v>
      </c>
      <c r="G16" s="22">
        <f>D16*200</f>
        <v>0</v>
      </c>
      <c r="H16" s="22">
        <f>E16*6000</f>
        <v>6000</v>
      </c>
      <c r="I16" s="22">
        <f t="shared" si="6"/>
        <v>71000</v>
      </c>
      <c r="J16" s="49">
        <f>I16*0.8</f>
        <v>56800</v>
      </c>
      <c r="K16" s="48"/>
    </row>
    <row r="17" s="1" customFormat="1" ht="18" customHeight="1" spans="1:11">
      <c r="A17" s="19"/>
      <c r="B17" s="24" t="s">
        <v>28</v>
      </c>
      <c r="C17" s="21">
        <v>0</v>
      </c>
      <c r="D17" s="21">
        <v>0</v>
      </c>
      <c r="E17" s="21"/>
      <c r="F17" s="21"/>
      <c r="G17" s="22"/>
      <c r="H17" s="22"/>
      <c r="I17" s="22"/>
      <c r="J17" s="49">
        <f>I17*0.8</f>
        <v>0</v>
      </c>
      <c r="K17" s="48"/>
    </row>
    <row r="18" s="1" customFormat="1" ht="18" customHeight="1" spans="1:11">
      <c r="A18" s="25" t="s">
        <v>29</v>
      </c>
      <c r="B18" s="26" t="s">
        <v>30</v>
      </c>
      <c r="C18" s="18">
        <f t="shared" ref="C18:K18" si="7">SUM(C19:C23)</f>
        <v>740</v>
      </c>
      <c r="D18" s="18">
        <f t="shared" si="7"/>
        <v>682</v>
      </c>
      <c r="E18" s="18">
        <f t="shared" si="7"/>
        <v>8</v>
      </c>
      <c r="F18" s="18">
        <f t="shared" si="7"/>
        <v>703950</v>
      </c>
      <c r="G18" s="18">
        <f t="shared" si="7"/>
        <v>136400</v>
      </c>
      <c r="H18" s="18">
        <f t="shared" si="7"/>
        <v>27000</v>
      </c>
      <c r="I18" s="18">
        <f t="shared" si="7"/>
        <v>867350</v>
      </c>
      <c r="J18" s="46">
        <f t="shared" si="7"/>
        <v>693880</v>
      </c>
      <c r="K18" s="48"/>
    </row>
    <row r="19" s="1" customFormat="1" ht="18" customHeight="1" spans="1:11">
      <c r="A19" s="27"/>
      <c r="B19" s="28" t="s">
        <v>31</v>
      </c>
      <c r="C19" s="21">
        <v>683</v>
      </c>
      <c r="D19" s="21">
        <v>682</v>
      </c>
      <c r="E19" s="21">
        <v>7</v>
      </c>
      <c r="F19" s="22">
        <f>C19*650</f>
        <v>443950</v>
      </c>
      <c r="G19" s="22">
        <f>D19*200</f>
        <v>136400</v>
      </c>
      <c r="H19" s="22">
        <f>E19*3000</f>
        <v>21000</v>
      </c>
      <c r="I19" s="22">
        <f t="shared" ref="I19:I23" si="8">F19+G19+H19</f>
        <v>601350</v>
      </c>
      <c r="J19" s="49">
        <f>I19*0.8</f>
        <v>481080</v>
      </c>
      <c r="K19" s="48"/>
    </row>
    <row r="20" s="1" customFormat="1" ht="18" customHeight="1" spans="1:11">
      <c r="A20" s="27"/>
      <c r="B20" s="28" t="s">
        <v>32</v>
      </c>
      <c r="C20" s="21">
        <v>16</v>
      </c>
      <c r="D20" s="21"/>
      <c r="E20" s="21">
        <v>1</v>
      </c>
      <c r="F20" s="21">
        <f>IF(C20&gt;0,65000,0)</f>
        <v>65000</v>
      </c>
      <c r="G20" s="22">
        <f>D20*200</f>
        <v>0</v>
      </c>
      <c r="H20" s="22">
        <f>E20*6000</f>
        <v>6000</v>
      </c>
      <c r="I20" s="22">
        <f t="shared" si="8"/>
        <v>71000</v>
      </c>
      <c r="J20" s="49">
        <f>I20*0.8</f>
        <v>56800</v>
      </c>
      <c r="K20" s="48"/>
    </row>
    <row r="21" s="1" customFormat="1" ht="18" customHeight="1" spans="1:11">
      <c r="A21" s="27"/>
      <c r="B21" s="28" t="s">
        <v>33</v>
      </c>
      <c r="C21" s="21">
        <v>7</v>
      </c>
      <c r="D21" s="21"/>
      <c r="E21" s="21"/>
      <c r="F21" s="21">
        <f>IF(C21&gt;0,65000,0)</f>
        <v>65000</v>
      </c>
      <c r="G21" s="22">
        <f>D21*200</f>
        <v>0</v>
      </c>
      <c r="H21" s="22">
        <f>E21*6000</f>
        <v>0</v>
      </c>
      <c r="I21" s="22">
        <f t="shared" si="8"/>
        <v>65000</v>
      </c>
      <c r="J21" s="49">
        <f>I21*0.8</f>
        <v>52000</v>
      </c>
      <c r="K21" s="48"/>
    </row>
    <row r="22" s="1" customFormat="1" ht="18" customHeight="1" spans="1:11">
      <c r="A22" s="27"/>
      <c r="B22" s="28" t="s">
        <v>34</v>
      </c>
      <c r="C22" s="21">
        <v>8</v>
      </c>
      <c r="D22" s="21"/>
      <c r="E22" s="21"/>
      <c r="F22" s="21">
        <f>IF(C22&gt;0,65000,0)</f>
        <v>65000</v>
      </c>
      <c r="G22" s="22">
        <f>D22*200</f>
        <v>0</v>
      </c>
      <c r="H22" s="22">
        <f>E22*6000</f>
        <v>0</v>
      </c>
      <c r="I22" s="22">
        <f t="shared" si="8"/>
        <v>65000</v>
      </c>
      <c r="J22" s="49">
        <f>I22*0.8</f>
        <v>52000</v>
      </c>
      <c r="K22" s="48"/>
    </row>
    <row r="23" s="1" customFormat="1" ht="18" customHeight="1" spans="1:11">
      <c r="A23" s="29"/>
      <c r="B23" s="28" t="s">
        <v>35</v>
      </c>
      <c r="C23" s="21">
        <v>26</v>
      </c>
      <c r="D23" s="21"/>
      <c r="E23" s="21">
        <v>0</v>
      </c>
      <c r="F23" s="21">
        <f>IF(C23&gt;0,65000,0)</f>
        <v>65000</v>
      </c>
      <c r="G23" s="22">
        <f>D23*200</f>
        <v>0</v>
      </c>
      <c r="H23" s="22">
        <f>E23*6000</f>
        <v>0</v>
      </c>
      <c r="I23" s="22">
        <f t="shared" si="8"/>
        <v>65000</v>
      </c>
      <c r="J23" s="49">
        <f>I23*0.8</f>
        <v>52000</v>
      </c>
      <c r="K23" s="48"/>
    </row>
    <row r="24" s="1" customFormat="1" ht="18" customHeight="1" spans="1:11">
      <c r="A24" s="19" t="s">
        <v>36</v>
      </c>
      <c r="B24" s="30" t="s">
        <v>37</v>
      </c>
      <c r="C24" s="18">
        <f t="shared" ref="C24:K24" si="9">SUM(C25:C27)</f>
        <v>471</v>
      </c>
      <c r="D24" s="18">
        <f t="shared" si="9"/>
        <v>466</v>
      </c>
      <c r="E24" s="18">
        <f t="shared" si="9"/>
        <v>2</v>
      </c>
      <c r="F24" s="18">
        <f t="shared" si="9"/>
        <v>368550</v>
      </c>
      <c r="G24" s="18">
        <f t="shared" si="9"/>
        <v>93200</v>
      </c>
      <c r="H24" s="18">
        <f t="shared" si="9"/>
        <v>6000</v>
      </c>
      <c r="I24" s="18">
        <f t="shared" si="9"/>
        <v>467750</v>
      </c>
      <c r="J24" s="46">
        <f t="shared" si="9"/>
        <v>374200</v>
      </c>
      <c r="K24" s="48"/>
    </row>
    <row r="25" s="1" customFormat="1" ht="18" customHeight="1" spans="1:11">
      <c r="A25" s="19"/>
      <c r="B25" s="31" t="s">
        <v>38</v>
      </c>
      <c r="C25" s="21">
        <v>467</v>
      </c>
      <c r="D25" s="21">
        <v>466</v>
      </c>
      <c r="E25" s="21">
        <v>2</v>
      </c>
      <c r="F25" s="22">
        <f>C25*650</f>
        <v>303550</v>
      </c>
      <c r="G25" s="22">
        <f>D25*200</f>
        <v>93200</v>
      </c>
      <c r="H25" s="22">
        <f>E25*3000</f>
        <v>6000</v>
      </c>
      <c r="I25" s="22">
        <f t="shared" ref="I25:I27" si="10">F25+G25+H25</f>
        <v>402750</v>
      </c>
      <c r="J25" s="49">
        <f>I25*0.8</f>
        <v>322200</v>
      </c>
      <c r="K25" s="48"/>
    </row>
    <row r="26" s="1" customFormat="1" ht="18" customHeight="1" spans="1:11">
      <c r="A26" s="19"/>
      <c r="B26" s="31" t="s">
        <v>39</v>
      </c>
      <c r="C26" s="21">
        <v>4</v>
      </c>
      <c r="D26" s="21"/>
      <c r="E26" s="21"/>
      <c r="F26" s="21">
        <f>IF(C26&gt;0,65000,0)</f>
        <v>65000</v>
      </c>
      <c r="G26" s="22">
        <f>D26*200</f>
        <v>0</v>
      </c>
      <c r="H26" s="22">
        <f>E26*6000</f>
        <v>0</v>
      </c>
      <c r="I26" s="22">
        <f t="shared" si="10"/>
        <v>65000</v>
      </c>
      <c r="J26" s="49">
        <f>I26*0.8</f>
        <v>52000</v>
      </c>
      <c r="K26" s="48"/>
    </row>
    <row r="27" s="1" customFormat="1" ht="18" customHeight="1" spans="1:11">
      <c r="A27" s="19"/>
      <c r="B27" s="31" t="s">
        <v>40</v>
      </c>
      <c r="C27" s="21">
        <v>0</v>
      </c>
      <c r="D27" s="21"/>
      <c r="E27" s="21"/>
      <c r="F27" s="21"/>
      <c r="G27" s="22"/>
      <c r="H27" s="22"/>
      <c r="I27" s="22"/>
      <c r="J27" s="49">
        <f>I27*0.8</f>
        <v>0</v>
      </c>
      <c r="K27" s="48"/>
    </row>
    <row r="28" s="1" customFormat="1" ht="18" customHeight="1" spans="1:11">
      <c r="A28" s="19" t="s">
        <v>41</v>
      </c>
      <c r="B28" s="32" t="s">
        <v>42</v>
      </c>
      <c r="C28" s="18">
        <f t="shared" ref="C28:K28" si="11">SUM(C29:C33)</f>
        <v>473</v>
      </c>
      <c r="D28" s="18">
        <f t="shared" si="11"/>
        <v>297</v>
      </c>
      <c r="E28" s="18">
        <f t="shared" si="11"/>
        <v>12</v>
      </c>
      <c r="F28" s="18">
        <f t="shared" si="11"/>
        <v>420800</v>
      </c>
      <c r="G28" s="18">
        <f t="shared" si="11"/>
        <v>59400</v>
      </c>
      <c r="H28" s="18">
        <f t="shared" si="11"/>
        <v>48000</v>
      </c>
      <c r="I28" s="18">
        <f t="shared" si="11"/>
        <v>528200</v>
      </c>
      <c r="J28" s="46">
        <f t="shared" si="11"/>
        <v>422560</v>
      </c>
      <c r="K28" s="48"/>
    </row>
    <row r="29" s="1" customFormat="1" ht="18" customHeight="1" spans="1:11">
      <c r="A29" s="19"/>
      <c r="B29" s="33" t="s">
        <v>43</v>
      </c>
      <c r="C29" s="21">
        <v>268</v>
      </c>
      <c r="D29" s="21">
        <v>262</v>
      </c>
      <c r="E29" s="21">
        <v>8</v>
      </c>
      <c r="F29" s="22">
        <f>C29*600</f>
        <v>160800</v>
      </c>
      <c r="G29" s="22">
        <f>D29*200</f>
        <v>52400</v>
      </c>
      <c r="H29" s="22">
        <f>E29*3000</f>
        <v>24000</v>
      </c>
      <c r="I29" s="22">
        <f t="shared" ref="I29:I33" si="12">F29+G29+H29</f>
        <v>237200</v>
      </c>
      <c r="J29" s="49">
        <f>I29*0.8</f>
        <v>189760</v>
      </c>
      <c r="K29" s="48"/>
    </row>
    <row r="30" s="1" customFormat="1" ht="18" customHeight="1" spans="1:11">
      <c r="A30" s="19"/>
      <c r="B30" s="33" t="s">
        <v>44</v>
      </c>
      <c r="C30" s="21">
        <v>73</v>
      </c>
      <c r="D30" s="21">
        <v>0</v>
      </c>
      <c r="E30" s="21">
        <v>0</v>
      </c>
      <c r="F30" s="21">
        <f>IF(C30&gt;0,65000,0)</f>
        <v>65000</v>
      </c>
      <c r="G30" s="22">
        <f>D30*200</f>
        <v>0</v>
      </c>
      <c r="H30" s="22">
        <f>E30*6000</f>
        <v>0</v>
      </c>
      <c r="I30" s="22">
        <f t="shared" si="12"/>
        <v>65000</v>
      </c>
      <c r="J30" s="49">
        <f>I30*0.8</f>
        <v>52000</v>
      </c>
      <c r="K30" s="48"/>
    </row>
    <row r="31" s="1" customFormat="1" ht="18" customHeight="1" spans="1:11">
      <c r="A31" s="19"/>
      <c r="B31" s="33" t="s">
        <v>45</v>
      </c>
      <c r="C31" s="21">
        <v>36</v>
      </c>
      <c r="D31" s="21">
        <v>11</v>
      </c>
      <c r="E31" s="21">
        <v>2</v>
      </c>
      <c r="F31" s="21">
        <f>IF(C31&gt;0,65000,0)</f>
        <v>65000</v>
      </c>
      <c r="G31" s="22">
        <f>D31*200</f>
        <v>2200</v>
      </c>
      <c r="H31" s="22">
        <f>E31*6000</f>
        <v>12000</v>
      </c>
      <c r="I31" s="22">
        <f t="shared" si="12"/>
        <v>79200</v>
      </c>
      <c r="J31" s="49">
        <f>I31*0.8</f>
        <v>63360</v>
      </c>
      <c r="K31" s="48"/>
    </row>
    <row r="32" s="1" customFormat="1" ht="18" customHeight="1" spans="1:11">
      <c r="A32" s="19"/>
      <c r="B32" s="33" t="s">
        <v>46</v>
      </c>
      <c r="C32" s="21">
        <v>94</v>
      </c>
      <c r="D32" s="21">
        <v>24</v>
      </c>
      <c r="E32" s="21">
        <v>2</v>
      </c>
      <c r="F32" s="21">
        <f>IF(C32&gt;0,65000,0)</f>
        <v>65000</v>
      </c>
      <c r="G32" s="22">
        <f>D32*200</f>
        <v>4800</v>
      </c>
      <c r="H32" s="22">
        <f>E32*6000</f>
        <v>12000</v>
      </c>
      <c r="I32" s="22">
        <f t="shared" si="12"/>
        <v>81800</v>
      </c>
      <c r="J32" s="49">
        <f>I32*0.8</f>
        <v>65440</v>
      </c>
      <c r="K32" s="48"/>
    </row>
    <row r="33" s="1" customFormat="1" ht="18" customHeight="1" spans="1:11">
      <c r="A33" s="19"/>
      <c r="B33" s="33" t="s">
        <v>47</v>
      </c>
      <c r="C33" s="21">
        <v>2</v>
      </c>
      <c r="D33" s="21"/>
      <c r="E33" s="21"/>
      <c r="F33" s="21">
        <f>IF(C33&gt;0,65000,0)</f>
        <v>65000</v>
      </c>
      <c r="G33" s="22">
        <f>D33*200</f>
        <v>0</v>
      </c>
      <c r="H33" s="22">
        <f>E33*6000</f>
        <v>0</v>
      </c>
      <c r="I33" s="22">
        <f t="shared" si="12"/>
        <v>65000</v>
      </c>
      <c r="J33" s="49">
        <f>I33*0.8</f>
        <v>52000</v>
      </c>
      <c r="K33" s="48"/>
    </row>
    <row r="34" s="1" customFormat="1" ht="18" customHeight="1" spans="1:11">
      <c r="A34" s="19" t="s">
        <v>48</v>
      </c>
      <c r="B34" s="23" t="s">
        <v>49</v>
      </c>
      <c r="C34" s="18">
        <f t="shared" ref="C34:K34" si="13">SUM(C35:C39)</f>
        <v>251</v>
      </c>
      <c r="D34" s="18">
        <f t="shared" si="13"/>
        <v>237</v>
      </c>
      <c r="E34" s="18">
        <f t="shared" si="13"/>
        <v>10</v>
      </c>
      <c r="F34" s="18">
        <f t="shared" si="13"/>
        <v>352300</v>
      </c>
      <c r="G34" s="18">
        <f t="shared" si="13"/>
        <v>47400</v>
      </c>
      <c r="H34" s="18">
        <f t="shared" si="13"/>
        <v>30000</v>
      </c>
      <c r="I34" s="18">
        <f t="shared" si="13"/>
        <v>429700</v>
      </c>
      <c r="J34" s="46">
        <f t="shared" si="13"/>
        <v>343760</v>
      </c>
      <c r="K34" s="48"/>
    </row>
    <row r="35" s="1" customFormat="1" ht="18" customHeight="1" spans="1:11">
      <c r="A35" s="19"/>
      <c r="B35" s="24" t="s">
        <v>50</v>
      </c>
      <c r="C35" s="21">
        <v>242</v>
      </c>
      <c r="D35" s="21">
        <v>237</v>
      </c>
      <c r="E35" s="21">
        <v>10</v>
      </c>
      <c r="F35" s="22">
        <f>C35*650</f>
        <v>157300</v>
      </c>
      <c r="G35" s="22">
        <f>D35*200</f>
        <v>47400</v>
      </c>
      <c r="H35" s="22">
        <f>E35*3000</f>
        <v>30000</v>
      </c>
      <c r="I35" s="22">
        <f t="shared" ref="I35:I39" si="14">F35+G35+H35</f>
        <v>234700</v>
      </c>
      <c r="J35" s="49">
        <f>I35*0.8</f>
        <v>187760</v>
      </c>
      <c r="K35" s="48"/>
    </row>
    <row r="36" s="1" customFormat="1" ht="18" customHeight="1" spans="1:11">
      <c r="A36" s="19"/>
      <c r="B36" s="24" t="s">
        <v>51</v>
      </c>
      <c r="C36" s="21">
        <v>2</v>
      </c>
      <c r="D36" s="21"/>
      <c r="E36" s="21"/>
      <c r="F36" s="21">
        <f>IF(C36&gt;0,65000,0)</f>
        <v>65000</v>
      </c>
      <c r="G36" s="22">
        <f>D36*200</f>
        <v>0</v>
      </c>
      <c r="H36" s="22">
        <f>E36*6000</f>
        <v>0</v>
      </c>
      <c r="I36" s="22">
        <f t="shared" si="14"/>
        <v>65000</v>
      </c>
      <c r="J36" s="49">
        <f>I36*0.8</f>
        <v>52000</v>
      </c>
      <c r="K36" s="48"/>
    </row>
    <row r="37" s="1" customFormat="1" ht="18" customHeight="1" spans="1:11">
      <c r="A37" s="19"/>
      <c r="B37" s="24" t="s">
        <v>52</v>
      </c>
      <c r="C37" s="21">
        <v>2</v>
      </c>
      <c r="D37" s="21"/>
      <c r="E37" s="21"/>
      <c r="F37" s="21">
        <f>IF(C37&gt;0,65000,0)</f>
        <v>65000</v>
      </c>
      <c r="G37" s="22">
        <f>D37*200</f>
        <v>0</v>
      </c>
      <c r="H37" s="22">
        <f>E37*6000</f>
        <v>0</v>
      </c>
      <c r="I37" s="22">
        <f t="shared" si="14"/>
        <v>65000</v>
      </c>
      <c r="J37" s="49">
        <f>I37*0.8</f>
        <v>52000</v>
      </c>
      <c r="K37" s="48"/>
    </row>
    <row r="38" s="1" customFormat="1" ht="18" customHeight="1" spans="1:11">
      <c r="A38" s="19"/>
      <c r="B38" s="24" t="s">
        <v>53</v>
      </c>
      <c r="C38" s="21">
        <v>5</v>
      </c>
      <c r="D38" s="21"/>
      <c r="E38" s="21"/>
      <c r="F38" s="21">
        <f>IF(C38&gt;0,65000,0)</f>
        <v>65000</v>
      </c>
      <c r="G38" s="22">
        <f>D38*200</f>
        <v>0</v>
      </c>
      <c r="H38" s="22">
        <f>E38*6000</f>
        <v>0</v>
      </c>
      <c r="I38" s="22">
        <f t="shared" si="14"/>
        <v>65000</v>
      </c>
      <c r="J38" s="49">
        <f>I38*0.8</f>
        <v>52000</v>
      </c>
      <c r="K38" s="48"/>
    </row>
    <row r="39" s="1" customFormat="1" ht="18" customHeight="1" spans="1:11">
      <c r="A39" s="19"/>
      <c r="B39" s="24" t="s">
        <v>54</v>
      </c>
      <c r="C39" s="21">
        <v>0</v>
      </c>
      <c r="D39" s="21"/>
      <c r="E39" s="21"/>
      <c r="F39" s="21"/>
      <c r="G39" s="22"/>
      <c r="H39" s="22"/>
      <c r="I39" s="22"/>
      <c r="J39" s="49">
        <f>I39*0.8</f>
        <v>0</v>
      </c>
      <c r="K39" s="48"/>
    </row>
    <row r="40" s="1" customFormat="1" ht="18" customHeight="1" spans="1:11">
      <c r="A40" s="19" t="s">
        <v>55</v>
      </c>
      <c r="B40" s="32" t="s">
        <v>56</v>
      </c>
      <c r="C40" s="18">
        <f t="shared" ref="C40:K40" si="15">SUM(C41:C47)</f>
        <v>710</v>
      </c>
      <c r="D40" s="18">
        <f t="shared" si="15"/>
        <v>510</v>
      </c>
      <c r="E40" s="18">
        <f t="shared" si="15"/>
        <v>9</v>
      </c>
      <c r="F40" s="18">
        <f t="shared" si="15"/>
        <v>679900</v>
      </c>
      <c r="G40" s="18">
        <f t="shared" si="15"/>
        <v>102000</v>
      </c>
      <c r="H40" s="18">
        <f t="shared" si="15"/>
        <v>33000</v>
      </c>
      <c r="I40" s="18">
        <f t="shared" si="15"/>
        <v>814900</v>
      </c>
      <c r="J40" s="46">
        <f t="shared" si="15"/>
        <v>651920</v>
      </c>
      <c r="K40" s="50"/>
    </row>
    <row r="41" s="1" customFormat="1" ht="18" customHeight="1" spans="1:11">
      <c r="A41" s="19"/>
      <c r="B41" s="20" t="s">
        <v>57</v>
      </c>
      <c r="C41" s="21">
        <v>16</v>
      </c>
      <c r="D41" s="21"/>
      <c r="E41" s="21"/>
      <c r="F41" s="21">
        <f>IF(C41&gt;0,65000,0)</f>
        <v>65000</v>
      </c>
      <c r="G41" s="22">
        <f t="shared" ref="G41:G46" si="16">D41*200</f>
        <v>0</v>
      </c>
      <c r="H41" s="22">
        <f>E41*6000</f>
        <v>0</v>
      </c>
      <c r="I41" s="22">
        <f t="shared" ref="I41:I47" si="17">F41+G41+H41</f>
        <v>65000</v>
      </c>
      <c r="J41" s="49">
        <f t="shared" ref="J41:J47" si="18">I41*0.8</f>
        <v>52000</v>
      </c>
      <c r="K41" s="48"/>
    </row>
    <row r="42" s="1" customFormat="1" ht="18" customHeight="1" spans="1:11">
      <c r="A42" s="19"/>
      <c r="B42" s="20" t="s">
        <v>58</v>
      </c>
      <c r="C42" s="21">
        <v>80</v>
      </c>
      <c r="D42" s="21">
        <v>80</v>
      </c>
      <c r="E42" s="21">
        <v>1</v>
      </c>
      <c r="F42" s="21">
        <f>IF(C42&gt;0,65000,0)</f>
        <v>65000</v>
      </c>
      <c r="G42" s="22">
        <f t="shared" si="16"/>
        <v>16000</v>
      </c>
      <c r="H42" s="22">
        <f>E42*6000</f>
        <v>6000</v>
      </c>
      <c r="I42" s="22">
        <f t="shared" si="17"/>
        <v>87000</v>
      </c>
      <c r="J42" s="49">
        <f t="shared" si="18"/>
        <v>69600</v>
      </c>
      <c r="K42" s="48"/>
    </row>
    <row r="43" s="1" customFormat="1" ht="18" customHeight="1" spans="1:11">
      <c r="A43" s="19"/>
      <c r="B43" s="20" t="s">
        <v>59</v>
      </c>
      <c r="C43" s="21">
        <v>6</v>
      </c>
      <c r="D43" s="21"/>
      <c r="E43" s="21"/>
      <c r="F43" s="21">
        <f>IF(C43&gt;0,65000,0)</f>
        <v>65000</v>
      </c>
      <c r="G43" s="22">
        <f t="shared" si="16"/>
        <v>0</v>
      </c>
      <c r="H43" s="22">
        <f>E43*6000</f>
        <v>0</v>
      </c>
      <c r="I43" s="22">
        <f t="shared" si="17"/>
        <v>65000</v>
      </c>
      <c r="J43" s="49">
        <f t="shared" si="18"/>
        <v>52000</v>
      </c>
      <c r="K43" s="48"/>
    </row>
    <row r="44" s="1" customFormat="1" ht="18" customHeight="1" spans="1:11">
      <c r="A44" s="19"/>
      <c r="B44" s="20" t="s">
        <v>60</v>
      </c>
      <c r="C44" s="21">
        <v>39</v>
      </c>
      <c r="D44" s="21"/>
      <c r="E44" s="21">
        <v>1</v>
      </c>
      <c r="F44" s="21">
        <f>IF(C44&gt;0,65000,0)</f>
        <v>65000</v>
      </c>
      <c r="G44" s="22">
        <f t="shared" si="16"/>
        <v>0</v>
      </c>
      <c r="H44" s="22">
        <f>E44*6000</f>
        <v>6000</v>
      </c>
      <c r="I44" s="22">
        <f t="shared" si="17"/>
        <v>71000</v>
      </c>
      <c r="J44" s="49">
        <f t="shared" si="18"/>
        <v>56800</v>
      </c>
      <c r="K44" s="48"/>
    </row>
    <row r="45" s="1" customFormat="1" ht="18" customHeight="1" spans="1:11">
      <c r="A45" s="19"/>
      <c r="B45" s="20" t="s">
        <v>61</v>
      </c>
      <c r="C45" s="21">
        <v>546</v>
      </c>
      <c r="D45" s="21">
        <v>430</v>
      </c>
      <c r="E45" s="21">
        <v>7</v>
      </c>
      <c r="F45" s="22">
        <f>C45*650</f>
        <v>354900</v>
      </c>
      <c r="G45" s="22">
        <f t="shared" si="16"/>
        <v>86000</v>
      </c>
      <c r="H45" s="22">
        <f>E45*3000</f>
        <v>21000</v>
      </c>
      <c r="I45" s="22">
        <f t="shared" si="17"/>
        <v>461900</v>
      </c>
      <c r="J45" s="49">
        <f t="shared" si="18"/>
        <v>369520</v>
      </c>
      <c r="K45" s="48"/>
    </row>
    <row r="46" s="1" customFormat="1" ht="18" customHeight="1" spans="1:11">
      <c r="A46" s="19"/>
      <c r="B46" s="20" t="s">
        <v>62</v>
      </c>
      <c r="C46" s="21">
        <v>23</v>
      </c>
      <c r="D46" s="21"/>
      <c r="E46" s="21"/>
      <c r="F46" s="21">
        <f>IF(C46&gt;0,65000,0)</f>
        <v>65000</v>
      </c>
      <c r="G46" s="22">
        <f t="shared" si="16"/>
        <v>0</v>
      </c>
      <c r="H46" s="22">
        <f>E46*6000</f>
        <v>0</v>
      </c>
      <c r="I46" s="22">
        <f t="shared" si="17"/>
        <v>65000</v>
      </c>
      <c r="J46" s="49">
        <f t="shared" si="18"/>
        <v>52000</v>
      </c>
      <c r="K46" s="48"/>
    </row>
    <row r="47" s="1" customFormat="1" ht="18" customHeight="1" spans="1:11">
      <c r="A47" s="19"/>
      <c r="B47" s="20" t="s">
        <v>63</v>
      </c>
      <c r="C47" s="21">
        <v>0</v>
      </c>
      <c r="D47" s="21"/>
      <c r="E47" s="21"/>
      <c r="F47" s="21"/>
      <c r="G47" s="22"/>
      <c r="H47" s="22"/>
      <c r="I47" s="22"/>
      <c r="J47" s="49">
        <f t="shared" si="18"/>
        <v>0</v>
      </c>
      <c r="K47" s="48"/>
    </row>
    <row r="48" s="1" customFormat="1" ht="18" customHeight="1" spans="1:11">
      <c r="A48" s="19" t="s">
        <v>64</v>
      </c>
      <c r="B48" s="23" t="s">
        <v>65</v>
      </c>
      <c r="C48" s="18">
        <f t="shared" ref="C48:K48" si="19">SUM(C49:C52)</f>
        <v>618</v>
      </c>
      <c r="D48" s="18">
        <f t="shared" si="19"/>
        <v>470</v>
      </c>
      <c r="E48" s="18">
        <f t="shared" si="19"/>
        <v>4</v>
      </c>
      <c r="F48" s="18">
        <f t="shared" si="19"/>
        <v>525200</v>
      </c>
      <c r="G48" s="18">
        <f t="shared" si="19"/>
        <v>94000</v>
      </c>
      <c r="H48" s="18">
        <f t="shared" si="19"/>
        <v>12000</v>
      </c>
      <c r="I48" s="18">
        <f t="shared" si="19"/>
        <v>631200</v>
      </c>
      <c r="J48" s="46">
        <f t="shared" si="19"/>
        <v>504960</v>
      </c>
      <c r="K48" s="48"/>
    </row>
    <row r="49" s="1" customFormat="1" ht="18" customHeight="1" spans="1:11">
      <c r="A49" s="19"/>
      <c r="B49" s="24" t="s">
        <v>66</v>
      </c>
      <c r="C49" s="21">
        <v>508</v>
      </c>
      <c r="D49" s="21">
        <v>470</v>
      </c>
      <c r="E49" s="21">
        <v>4</v>
      </c>
      <c r="F49" s="22">
        <f>C49*650</f>
        <v>330200</v>
      </c>
      <c r="G49" s="22">
        <f>D49*200</f>
        <v>94000</v>
      </c>
      <c r="H49" s="22">
        <f>E49*3000</f>
        <v>12000</v>
      </c>
      <c r="I49" s="22">
        <f t="shared" ref="I49:I52" si="20">F49+G49+H49</f>
        <v>436200</v>
      </c>
      <c r="J49" s="49">
        <f>I49*0.8</f>
        <v>348960</v>
      </c>
      <c r="K49" s="48"/>
    </row>
    <row r="50" s="1" customFormat="1" ht="18" customHeight="1" spans="1:11">
      <c r="A50" s="34"/>
      <c r="B50" s="24" t="s">
        <v>67</v>
      </c>
      <c r="C50" s="21">
        <v>53</v>
      </c>
      <c r="D50" s="21"/>
      <c r="E50" s="21"/>
      <c r="F50" s="21">
        <f>IF(C50&gt;0,65000,0)</f>
        <v>65000</v>
      </c>
      <c r="G50" s="22">
        <f>D50*200</f>
        <v>0</v>
      </c>
      <c r="H50" s="22">
        <f>E50*6000</f>
        <v>0</v>
      </c>
      <c r="I50" s="22">
        <f t="shared" si="20"/>
        <v>65000</v>
      </c>
      <c r="J50" s="49">
        <f>I50*0.8</f>
        <v>52000</v>
      </c>
      <c r="K50" s="48"/>
    </row>
    <row r="51" s="1" customFormat="1" ht="18" customHeight="1" spans="1:11">
      <c r="A51" s="19"/>
      <c r="B51" s="35" t="s">
        <v>68</v>
      </c>
      <c r="C51" s="21">
        <v>13</v>
      </c>
      <c r="D51" s="21"/>
      <c r="E51" s="21"/>
      <c r="F51" s="21">
        <f>IF(C51&gt;0,65000,0)</f>
        <v>65000</v>
      </c>
      <c r="G51" s="22">
        <f>D51*200</f>
        <v>0</v>
      </c>
      <c r="H51" s="22">
        <f>E51*6000</f>
        <v>0</v>
      </c>
      <c r="I51" s="22">
        <f t="shared" si="20"/>
        <v>65000</v>
      </c>
      <c r="J51" s="49">
        <f>I51*0.8</f>
        <v>52000</v>
      </c>
      <c r="K51" s="48"/>
    </row>
    <row r="52" s="1" customFormat="1" ht="18" customHeight="1" spans="1:11">
      <c r="A52" s="19"/>
      <c r="B52" s="36" t="s">
        <v>69</v>
      </c>
      <c r="C52" s="21">
        <v>44</v>
      </c>
      <c r="D52" s="21"/>
      <c r="E52" s="21"/>
      <c r="F52" s="21">
        <f>IF(C52&gt;0,65000,0)</f>
        <v>65000</v>
      </c>
      <c r="G52" s="22">
        <f>D52*200</f>
        <v>0</v>
      </c>
      <c r="H52" s="22">
        <f>E52*6000</f>
        <v>0</v>
      </c>
      <c r="I52" s="22">
        <f t="shared" si="20"/>
        <v>65000</v>
      </c>
      <c r="J52" s="49">
        <f>I52*0.8</f>
        <v>52000</v>
      </c>
      <c r="K52" s="48"/>
    </row>
    <row r="53" s="1" customFormat="1" ht="18" customHeight="1" spans="1:11">
      <c r="A53" s="25" t="s">
        <v>70</v>
      </c>
      <c r="B53" s="26" t="s">
        <v>71</v>
      </c>
      <c r="C53" s="18">
        <f t="shared" ref="C53:K53" si="21">SUM(C54:C59)</f>
        <v>569</v>
      </c>
      <c r="D53" s="18">
        <f t="shared" si="21"/>
        <v>388</v>
      </c>
      <c r="E53" s="18">
        <f t="shared" si="21"/>
        <v>5</v>
      </c>
      <c r="F53" s="18">
        <f t="shared" si="21"/>
        <v>651300</v>
      </c>
      <c r="G53" s="18">
        <f t="shared" si="21"/>
        <v>77600</v>
      </c>
      <c r="H53" s="18">
        <f t="shared" si="21"/>
        <v>15000</v>
      </c>
      <c r="I53" s="18">
        <f t="shared" si="21"/>
        <v>743900</v>
      </c>
      <c r="J53" s="46">
        <f t="shared" si="21"/>
        <v>595120</v>
      </c>
      <c r="K53" s="48"/>
    </row>
    <row r="54" s="1" customFormat="1" ht="18" customHeight="1" spans="1:11">
      <c r="A54" s="27"/>
      <c r="B54" s="37" t="s">
        <v>72</v>
      </c>
      <c r="C54" s="21">
        <v>8</v>
      </c>
      <c r="D54" s="21"/>
      <c r="E54" s="21"/>
      <c r="F54" s="21">
        <f>IF(C54&gt;0,65000,0)</f>
        <v>65000</v>
      </c>
      <c r="G54" s="22">
        <f t="shared" ref="G54:G59" si="22">D54*200</f>
        <v>0</v>
      </c>
      <c r="H54" s="22">
        <f>E54*6000</f>
        <v>0</v>
      </c>
      <c r="I54" s="22">
        <f t="shared" ref="I54:I59" si="23">F54+G54+H54</f>
        <v>65000</v>
      </c>
      <c r="J54" s="49">
        <f t="shared" ref="J54:J59" si="24">I54*0.8</f>
        <v>52000</v>
      </c>
      <c r="K54" s="48"/>
    </row>
    <row r="55" s="1" customFormat="1" ht="18" customHeight="1" spans="1:11">
      <c r="A55" s="27"/>
      <c r="B55" s="37" t="s">
        <v>73</v>
      </c>
      <c r="C55" s="21">
        <v>27</v>
      </c>
      <c r="D55" s="21"/>
      <c r="E55" s="21"/>
      <c r="F55" s="21">
        <f>IF(C55&gt;0,65000,0)</f>
        <v>65000</v>
      </c>
      <c r="G55" s="22">
        <f t="shared" si="22"/>
        <v>0</v>
      </c>
      <c r="H55" s="22">
        <f>E55*6000</f>
        <v>0</v>
      </c>
      <c r="I55" s="22">
        <f t="shared" si="23"/>
        <v>65000</v>
      </c>
      <c r="J55" s="49">
        <f t="shared" si="24"/>
        <v>52000</v>
      </c>
      <c r="K55" s="48"/>
    </row>
    <row r="56" s="1" customFormat="1" ht="18" customHeight="1" spans="1:11">
      <c r="A56" s="27"/>
      <c r="B56" s="37" t="s">
        <v>74</v>
      </c>
      <c r="C56" s="21">
        <v>12</v>
      </c>
      <c r="D56" s="21"/>
      <c r="E56" s="21"/>
      <c r="F56" s="21">
        <f>IF(C56&gt;0,65000,0)</f>
        <v>65000</v>
      </c>
      <c r="G56" s="22">
        <f t="shared" si="22"/>
        <v>0</v>
      </c>
      <c r="H56" s="22">
        <f>E56*6000</f>
        <v>0</v>
      </c>
      <c r="I56" s="22">
        <f t="shared" si="23"/>
        <v>65000</v>
      </c>
      <c r="J56" s="49">
        <f t="shared" si="24"/>
        <v>52000</v>
      </c>
      <c r="K56" s="48"/>
    </row>
    <row r="57" s="1" customFormat="1" ht="18" customHeight="1" spans="1:11">
      <c r="A57" s="27"/>
      <c r="B57" s="37" t="s">
        <v>75</v>
      </c>
      <c r="C57" s="21">
        <v>14</v>
      </c>
      <c r="D57" s="21"/>
      <c r="E57" s="21"/>
      <c r="F57" s="21">
        <f>IF(C57&gt;0,65000,0)</f>
        <v>65000</v>
      </c>
      <c r="G57" s="22">
        <f t="shared" si="22"/>
        <v>0</v>
      </c>
      <c r="H57" s="22">
        <f>E57*6000</f>
        <v>0</v>
      </c>
      <c r="I57" s="22">
        <f t="shared" si="23"/>
        <v>65000</v>
      </c>
      <c r="J57" s="49">
        <f t="shared" si="24"/>
        <v>52000</v>
      </c>
      <c r="K57" s="48"/>
    </row>
    <row r="58" s="1" customFormat="1" ht="18" customHeight="1" spans="1:11">
      <c r="A58" s="27"/>
      <c r="B58" s="37" t="s">
        <v>76</v>
      </c>
      <c r="C58" s="21">
        <v>6</v>
      </c>
      <c r="D58" s="21"/>
      <c r="E58" s="21"/>
      <c r="F58" s="21">
        <f>IF(C58&gt;0,65000,0)</f>
        <v>65000</v>
      </c>
      <c r="G58" s="22">
        <f t="shared" si="22"/>
        <v>0</v>
      </c>
      <c r="H58" s="22">
        <f>E58*6000</f>
        <v>0</v>
      </c>
      <c r="I58" s="22">
        <f t="shared" si="23"/>
        <v>65000</v>
      </c>
      <c r="J58" s="49">
        <f t="shared" si="24"/>
        <v>52000</v>
      </c>
      <c r="K58" s="48"/>
    </row>
    <row r="59" s="1" customFormat="1" ht="18" customHeight="1" spans="1:11">
      <c r="A59" s="29"/>
      <c r="B59" s="37" t="s">
        <v>77</v>
      </c>
      <c r="C59" s="21">
        <v>502</v>
      </c>
      <c r="D59" s="21">
        <v>388</v>
      </c>
      <c r="E59" s="21">
        <v>5</v>
      </c>
      <c r="F59" s="22">
        <f>C59*650</f>
        <v>326300</v>
      </c>
      <c r="G59" s="22">
        <f t="shared" si="22"/>
        <v>77600</v>
      </c>
      <c r="H59" s="22">
        <f>E59*3000</f>
        <v>15000</v>
      </c>
      <c r="I59" s="22">
        <f t="shared" si="23"/>
        <v>418900</v>
      </c>
      <c r="J59" s="49">
        <f t="shared" si="24"/>
        <v>335120</v>
      </c>
      <c r="K59" s="48"/>
    </row>
    <row r="60" s="1" customFormat="1" ht="18" customHeight="1" spans="1:11">
      <c r="A60" s="19" t="s">
        <v>78</v>
      </c>
      <c r="B60" s="38" t="s">
        <v>79</v>
      </c>
      <c r="C60" s="18">
        <f t="shared" ref="C60:K60" si="25">SUM(C61:C66)</f>
        <v>584</v>
      </c>
      <c r="D60" s="18">
        <f t="shared" si="25"/>
        <v>401</v>
      </c>
      <c r="E60" s="18">
        <f t="shared" si="25"/>
        <v>7</v>
      </c>
      <c r="F60" s="18">
        <f t="shared" si="25"/>
        <v>672100</v>
      </c>
      <c r="G60" s="18">
        <f t="shared" si="25"/>
        <v>80200</v>
      </c>
      <c r="H60" s="18">
        <f t="shared" si="25"/>
        <v>21000</v>
      </c>
      <c r="I60" s="18">
        <f t="shared" si="25"/>
        <v>773300</v>
      </c>
      <c r="J60" s="46">
        <f t="shared" si="25"/>
        <v>618640</v>
      </c>
      <c r="K60" s="48"/>
    </row>
    <row r="61" s="1" customFormat="1" ht="18" customHeight="1" spans="1:11">
      <c r="A61" s="19"/>
      <c r="B61" s="39" t="s">
        <v>80</v>
      </c>
      <c r="C61" s="21">
        <v>534</v>
      </c>
      <c r="D61" s="21">
        <v>401</v>
      </c>
      <c r="E61" s="21">
        <v>7</v>
      </c>
      <c r="F61" s="22">
        <f>C61*650</f>
        <v>347100</v>
      </c>
      <c r="G61" s="22">
        <f t="shared" ref="G61:G68" si="26">D61*200</f>
        <v>80200</v>
      </c>
      <c r="H61" s="22">
        <f>E61*3000</f>
        <v>21000</v>
      </c>
      <c r="I61" s="22">
        <f t="shared" ref="I61:I68" si="27">F61+G61+H61</f>
        <v>448300</v>
      </c>
      <c r="J61" s="49">
        <f t="shared" ref="J61:J68" si="28">I61*0.8</f>
        <v>358640</v>
      </c>
      <c r="K61" s="48"/>
    </row>
    <row r="62" s="1" customFormat="1" ht="18" customHeight="1" spans="1:11">
      <c r="A62" s="19"/>
      <c r="B62" s="39" t="s">
        <v>81</v>
      </c>
      <c r="C62" s="21">
        <v>26</v>
      </c>
      <c r="D62" s="21"/>
      <c r="E62" s="21"/>
      <c r="F62" s="21">
        <f>IF(C62&gt;0,65000,0)</f>
        <v>65000</v>
      </c>
      <c r="G62" s="22">
        <f t="shared" si="26"/>
        <v>0</v>
      </c>
      <c r="H62" s="22">
        <f>E62*6000</f>
        <v>0</v>
      </c>
      <c r="I62" s="22">
        <f t="shared" si="27"/>
        <v>65000</v>
      </c>
      <c r="J62" s="49">
        <f t="shared" si="28"/>
        <v>52000</v>
      </c>
      <c r="K62" s="48"/>
    </row>
    <row r="63" s="1" customFormat="1" ht="18" customHeight="1" spans="1:11">
      <c r="A63" s="19"/>
      <c r="B63" s="39" t="s">
        <v>82</v>
      </c>
      <c r="C63" s="21">
        <v>2</v>
      </c>
      <c r="D63" s="21"/>
      <c r="E63" s="21"/>
      <c r="F63" s="21">
        <f>IF(C63&gt;0,65000,0)</f>
        <v>65000</v>
      </c>
      <c r="G63" s="22">
        <f t="shared" si="26"/>
        <v>0</v>
      </c>
      <c r="H63" s="22">
        <f>E63*6000</f>
        <v>0</v>
      </c>
      <c r="I63" s="22">
        <f t="shared" si="27"/>
        <v>65000</v>
      </c>
      <c r="J63" s="49">
        <f t="shared" si="28"/>
        <v>52000</v>
      </c>
      <c r="K63" s="48"/>
    </row>
    <row r="64" s="1" customFormat="1" ht="18" customHeight="1" spans="1:11">
      <c r="A64" s="19"/>
      <c r="B64" s="39" t="s">
        <v>83</v>
      </c>
      <c r="C64" s="21">
        <v>11</v>
      </c>
      <c r="D64" s="21"/>
      <c r="E64" s="21"/>
      <c r="F64" s="21">
        <f>IF(C64&gt;0,65000,0)</f>
        <v>65000</v>
      </c>
      <c r="G64" s="22">
        <f t="shared" si="26"/>
        <v>0</v>
      </c>
      <c r="H64" s="22">
        <f>E64*6000</f>
        <v>0</v>
      </c>
      <c r="I64" s="22">
        <f t="shared" si="27"/>
        <v>65000</v>
      </c>
      <c r="J64" s="49">
        <f t="shared" si="28"/>
        <v>52000</v>
      </c>
      <c r="K64" s="48"/>
    </row>
    <row r="65" s="1" customFormat="1" ht="18" customHeight="1" spans="1:11">
      <c r="A65" s="19"/>
      <c r="B65" s="39" t="s">
        <v>84</v>
      </c>
      <c r="C65" s="21">
        <v>5</v>
      </c>
      <c r="D65" s="21"/>
      <c r="E65" s="21"/>
      <c r="F65" s="21">
        <f>IF(C65&gt;0,65000,0)</f>
        <v>65000</v>
      </c>
      <c r="G65" s="22">
        <f t="shared" si="26"/>
        <v>0</v>
      </c>
      <c r="H65" s="22">
        <f>E65*6000</f>
        <v>0</v>
      </c>
      <c r="I65" s="22">
        <f t="shared" si="27"/>
        <v>65000</v>
      </c>
      <c r="J65" s="49">
        <f t="shared" si="28"/>
        <v>52000</v>
      </c>
      <c r="K65" s="48"/>
    </row>
    <row r="66" s="1" customFormat="1" ht="18" customHeight="1" spans="1:11">
      <c r="A66" s="19"/>
      <c r="B66" s="39" t="s">
        <v>85</v>
      </c>
      <c r="C66" s="21">
        <v>6</v>
      </c>
      <c r="D66" s="21"/>
      <c r="E66" s="21"/>
      <c r="F66" s="21">
        <f>IF(C66&gt;0,65000,0)</f>
        <v>65000</v>
      </c>
      <c r="G66" s="22">
        <f t="shared" si="26"/>
        <v>0</v>
      </c>
      <c r="H66" s="22">
        <f>E66*6000</f>
        <v>0</v>
      </c>
      <c r="I66" s="22">
        <f t="shared" si="27"/>
        <v>65000</v>
      </c>
      <c r="J66" s="49">
        <f t="shared" si="28"/>
        <v>52000</v>
      </c>
      <c r="K66" s="48"/>
    </row>
    <row r="67" s="1" customFormat="1" ht="18" customHeight="1" spans="1:11">
      <c r="A67" s="51" t="s">
        <v>86</v>
      </c>
      <c r="B67" s="52" t="s">
        <v>87</v>
      </c>
      <c r="C67" s="21">
        <v>1871</v>
      </c>
      <c r="D67" s="21">
        <v>0</v>
      </c>
      <c r="E67" s="21">
        <v>9</v>
      </c>
      <c r="F67" s="22">
        <f>C67*650</f>
        <v>1216150</v>
      </c>
      <c r="G67" s="22">
        <f t="shared" si="26"/>
        <v>0</v>
      </c>
      <c r="H67" s="22">
        <f>E67*3000</f>
        <v>27000</v>
      </c>
      <c r="I67" s="22">
        <f t="shared" si="27"/>
        <v>1243150</v>
      </c>
      <c r="J67" s="49">
        <f t="shared" si="28"/>
        <v>994520</v>
      </c>
      <c r="K67" s="47"/>
    </row>
    <row r="68" s="1" customFormat="1" ht="18" customHeight="1" spans="1:11">
      <c r="A68" s="51"/>
      <c r="B68" s="53" t="s">
        <v>88</v>
      </c>
      <c r="C68" s="21">
        <v>1220</v>
      </c>
      <c r="D68" s="21">
        <v>0</v>
      </c>
      <c r="E68" s="21">
        <v>5</v>
      </c>
      <c r="F68" s="22">
        <f>C68*650</f>
        <v>793000</v>
      </c>
      <c r="G68" s="22">
        <f t="shared" si="26"/>
        <v>0</v>
      </c>
      <c r="H68" s="22">
        <f>E68*3000</f>
        <v>15000</v>
      </c>
      <c r="I68" s="22">
        <f t="shared" si="27"/>
        <v>808000</v>
      </c>
      <c r="J68" s="49">
        <f t="shared" si="28"/>
        <v>646400</v>
      </c>
      <c r="K68" s="48"/>
    </row>
    <row r="69" s="1" customFormat="1" ht="18" customHeight="1" spans="1:11">
      <c r="A69" s="54" t="s">
        <v>89</v>
      </c>
      <c r="B69" s="54"/>
      <c r="C69" s="55">
        <f t="shared" ref="C69:K69" si="29">SUM(C70:C72)</f>
        <v>4900</v>
      </c>
      <c r="D69" s="55">
        <f t="shared" si="29"/>
        <v>4887</v>
      </c>
      <c r="E69" s="55">
        <f t="shared" si="29"/>
        <v>28</v>
      </c>
      <c r="F69" s="55">
        <f t="shared" si="29"/>
        <v>4165000</v>
      </c>
      <c r="G69" s="55">
        <f t="shared" si="29"/>
        <v>977400</v>
      </c>
      <c r="H69" s="55">
        <f t="shared" si="29"/>
        <v>84000</v>
      </c>
      <c r="I69" s="55">
        <f t="shared" si="29"/>
        <v>5226400</v>
      </c>
      <c r="J69" s="61">
        <f t="shared" si="29"/>
        <v>4181120</v>
      </c>
      <c r="K69" s="47"/>
    </row>
    <row r="70" s="1" customFormat="1" ht="18" customHeight="1" spans="1:11">
      <c r="A70" s="56" t="s">
        <v>90</v>
      </c>
      <c r="B70" s="56"/>
      <c r="C70" s="57">
        <v>1967</v>
      </c>
      <c r="D70" s="57">
        <v>1962</v>
      </c>
      <c r="E70" s="58">
        <v>12</v>
      </c>
      <c r="F70" s="22">
        <f t="shared" ref="F70:F72" si="30">C70*850</f>
        <v>1671950</v>
      </c>
      <c r="G70" s="22">
        <f>D70*200</f>
        <v>392400</v>
      </c>
      <c r="H70" s="22">
        <f>E70*3000</f>
        <v>36000</v>
      </c>
      <c r="I70" s="22">
        <f t="shared" ref="I70:I72" si="31">F70+G70+H70</f>
        <v>2100350</v>
      </c>
      <c r="J70" s="49">
        <f>I70*0.8</f>
        <v>1680280</v>
      </c>
      <c r="K70" s="47"/>
    </row>
    <row r="71" s="1" customFormat="1" ht="18" customHeight="1" spans="1:11">
      <c r="A71" s="56" t="s">
        <v>91</v>
      </c>
      <c r="B71" s="56"/>
      <c r="C71" s="58">
        <v>2367</v>
      </c>
      <c r="D71" s="58">
        <v>2361</v>
      </c>
      <c r="E71" s="58">
        <v>14</v>
      </c>
      <c r="F71" s="22">
        <f t="shared" si="30"/>
        <v>2011950</v>
      </c>
      <c r="G71" s="22">
        <f>D71*200</f>
        <v>472200</v>
      </c>
      <c r="H71" s="22">
        <f>E71*3000</f>
        <v>42000</v>
      </c>
      <c r="I71" s="22">
        <f t="shared" si="31"/>
        <v>2526150</v>
      </c>
      <c r="J71" s="49">
        <f>I71*0.8</f>
        <v>2020920</v>
      </c>
      <c r="K71" s="48"/>
    </row>
    <row r="72" s="1" customFormat="1" ht="18" customHeight="1" spans="1:11">
      <c r="A72" s="59" t="s">
        <v>92</v>
      </c>
      <c r="B72" s="59"/>
      <c r="C72" s="57">
        <v>566</v>
      </c>
      <c r="D72" s="57">
        <v>564</v>
      </c>
      <c r="E72" s="60">
        <v>2</v>
      </c>
      <c r="F72" s="22">
        <f t="shared" si="30"/>
        <v>481100</v>
      </c>
      <c r="G72" s="22">
        <f>D72*200</f>
        <v>112800</v>
      </c>
      <c r="H72" s="22">
        <f>E72*3000</f>
        <v>6000</v>
      </c>
      <c r="I72" s="22">
        <f t="shared" si="31"/>
        <v>599900</v>
      </c>
      <c r="J72" s="49">
        <f>I72*0.8</f>
        <v>479920</v>
      </c>
      <c r="K72" s="48"/>
    </row>
  </sheetData>
  <autoFilter ref="A6:K72">
    <extLst/>
  </autoFilter>
  <mergeCells count="24">
    <mergeCell ref="A1:B1"/>
    <mergeCell ref="A2:K2"/>
    <mergeCell ref="C3:E3"/>
    <mergeCell ref="F3:I3"/>
    <mergeCell ref="A5:B5"/>
    <mergeCell ref="A6:B6"/>
    <mergeCell ref="A69:B69"/>
    <mergeCell ref="A70:B70"/>
    <mergeCell ref="A71:B71"/>
    <mergeCell ref="A72:B72"/>
    <mergeCell ref="A7:A13"/>
    <mergeCell ref="A14:A17"/>
    <mergeCell ref="A18:A23"/>
    <mergeCell ref="A24:A27"/>
    <mergeCell ref="A28:A33"/>
    <mergeCell ref="A34:A39"/>
    <mergeCell ref="A40:A47"/>
    <mergeCell ref="A48:A52"/>
    <mergeCell ref="A53:A59"/>
    <mergeCell ref="A60:A66"/>
    <mergeCell ref="A67:A68"/>
    <mergeCell ref="J3:J4"/>
    <mergeCell ref="K3:K4"/>
    <mergeCell ref="A3:B4"/>
  </mergeCells>
  <printOptions horizontalCentered="1"/>
  <pageMargins left="0.751388888888889" right="0.751388888888889" top="0.590277777777778" bottom="0.354166666666667" header="0.393055555555556" footer="0.118055555555556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WPS_466392034</cp:lastModifiedBy>
  <dcterms:created xsi:type="dcterms:W3CDTF">2022-01-04T01:25:00Z</dcterms:created>
  <dcterms:modified xsi:type="dcterms:W3CDTF">2022-01-06T10:22:03Z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55EFB2F05FA24A16B07D37A4137BD8B7</vt:lpwstr>
  </property>
  <property fmtid="{D5CDD505-2E9C-101B-9397-08002B2CF9AE}" pid="3" name="KSOProductBuildVer">
    <vt:lpwstr>2052-11.1.0.10000</vt:lpwstr>
  </property>
</Properties>
</file>