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Sheet1!$A$4:$Q$72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<sst xmlns="http://schemas.openxmlformats.org/spreadsheetml/2006/main" count="101" uniqueCount="96">
  <si>
    <t>附件</t>
  </si>
  <si>
    <t>2021年第二批公用经费补助资金分配表</t>
  </si>
  <si>
    <t>学校</t>
  </si>
  <si>
    <t>2021春学生数</t>
  </si>
  <si>
    <t>2021秋学生数</t>
  </si>
  <si>
    <t>全年应拨合计</t>
  </si>
  <si>
    <t>原已拨（元）</t>
  </si>
  <si>
    <t>本次拨款（元）</t>
  </si>
  <si>
    <t>备注</t>
  </si>
  <si>
    <t>学生人数</t>
  </si>
  <si>
    <t>寄宿生数</t>
  </si>
  <si>
    <t>其中在校持证残疾学生数</t>
  </si>
  <si>
    <t>公用经费（元）</t>
  </si>
  <si>
    <t>寄宿生提高公用经费（元）</t>
  </si>
  <si>
    <t>特教公用经费（元）</t>
  </si>
  <si>
    <t>合计（元）</t>
  </si>
  <si>
    <t>总合计</t>
  </si>
  <si>
    <t>其中县本级资金519550元</t>
  </si>
  <si>
    <t xml:space="preserve">  小学合计</t>
  </si>
  <si>
    <t>龙脊镇</t>
  </si>
  <si>
    <t>龙脊镇中心校合计</t>
  </si>
  <si>
    <t>龙脊镇小学</t>
  </si>
  <si>
    <t>中六教学点</t>
  </si>
  <si>
    <t>大寨教学点</t>
  </si>
  <si>
    <t>小寨教学点</t>
  </si>
  <si>
    <t>江柳教学点</t>
  </si>
  <si>
    <t>翁江教学点</t>
  </si>
  <si>
    <t>龙胜镇</t>
  </si>
  <si>
    <t>龙胜镇中心校合计</t>
  </si>
  <si>
    <t>龙胜镇小学</t>
  </si>
  <si>
    <t>平也教学点</t>
  </si>
  <si>
    <t>金结教学点</t>
  </si>
  <si>
    <t>泗水乡</t>
  </si>
  <si>
    <t>泗水乡中心校合计</t>
  </si>
  <si>
    <t>泗水小学</t>
  </si>
  <si>
    <t>周家教学点</t>
  </si>
  <si>
    <t>细门教学点</t>
  </si>
  <si>
    <t>八滩教学点</t>
  </si>
  <si>
    <t>希望教学点</t>
  </si>
  <si>
    <t>江底乡</t>
  </si>
  <si>
    <t>江底乡中心校合计</t>
  </si>
  <si>
    <t>江底小学</t>
  </si>
  <si>
    <t>矮岭教学点</t>
  </si>
  <si>
    <t>李江教学点</t>
  </si>
  <si>
    <t>马堤乡</t>
  </si>
  <si>
    <t>马堤乡中心校合计</t>
  </si>
  <si>
    <t>马堤民小</t>
  </si>
  <si>
    <t>芙蓉教学点</t>
  </si>
  <si>
    <t>里市教学点</t>
  </si>
  <si>
    <t>东升教学点</t>
  </si>
  <si>
    <t>龙家教学点</t>
  </si>
  <si>
    <t>伟江乡</t>
  </si>
  <si>
    <t>伟江乡中心校合计</t>
  </si>
  <si>
    <t>伟江民小</t>
  </si>
  <si>
    <t>洋湾教学点</t>
  </si>
  <si>
    <t>中洞教学点</t>
  </si>
  <si>
    <t>新寨教学点</t>
  </si>
  <si>
    <t>里木教学点</t>
  </si>
  <si>
    <t>平等镇</t>
  </si>
  <si>
    <t>平等镇中心校合计</t>
  </si>
  <si>
    <t>寨枕教学点</t>
  </si>
  <si>
    <t>蒙洞教学点</t>
  </si>
  <si>
    <t>龙坪教学点</t>
  </si>
  <si>
    <t>小江教学点</t>
  </si>
  <si>
    <t>平等小学</t>
  </si>
  <si>
    <t>广南教学点</t>
  </si>
  <si>
    <t>庖田教学点</t>
  </si>
  <si>
    <t>乐江镇</t>
  </si>
  <si>
    <t>乐江镇中心校合计</t>
  </si>
  <si>
    <t>乐江小学</t>
  </si>
  <si>
    <t>地灵教学点</t>
  </si>
  <si>
    <t>宝赠教学点</t>
  </si>
  <si>
    <t>西腰教学点</t>
  </si>
  <si>
    <t>瓢里镇</t>
  </si>
  <si>
    <t>瓢里镇中心校合计</t>
  </si>
  <si>
    <t>交洲教学点</t>
  </si>
  <si>
    <t>思陇教学点</t>
  </si>
  <si>
    <t>梅洞教学点</t>
  </si>
  <si>
    <t>平岭教学点</t>
  </si>
  <si>
    <t>孟化教学点</t>
  </si>
  <si>
    <t>瓢里小学</t>
  </si>
  <si>
    <t>三门镇</t>
  </si>
  <si>
    <t>三门镇中心校合计</t>
  </si>
  <si>
    <t>三门小学</t>
  </si>
  <si>
    <t>双朗教学点</t>
  </si>
  <si>
    <t>双江教学点</t>
  </si>
  <si>
    <t>古坪教学点</t>
  </si>
  <si>
    <t>同列教学点</t>
  </si>
  <si>
    <t>大罗教学点</t>
  </si>
  <si>
    <t>县直</t>
  </si>
  <si>
    <t>龙胜小学</t>
  </si>
  <si>
    <t>龙胜镇二小</t>
  </si>
  <si>
    <t xml:space="preserve">   初中合计</t>
  </si>
  <si>
    <t xml:space="preserve">       民族中学</t>
  </si>
  <si>
    <t xml:space="preserve">       实验中学</t>
  </si>
  <si>
    <t xml:space="preserve">      龙胜镇初中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</si>
</sst>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</numFmts>
  <fonts count="31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5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21" borderId="17" applyNumberFormat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27" fillId="24" borderId="1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" fillId="0" borderId="0"/>
    <xf numFmtId="0" fontId="28" fillId="0" borderId="1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5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51" applyFont="1" applyFill="1" applyBorder="1" applyAlignment="1">
      <alignment horizontal="center" vertical="center" shrinkToFit="1"/>
    </xf>
    <xf numFmtId="0" fontId="6" fillId="0" borderId="8" xfId="0" applyFont="1" applyBorder="1">
      <alignment vertical="center"/>
    </xf>
    <xf numFmtId="0" fontId="4" fillId="0" borderId="8" xfId="31" applyNumberFormat="1" applyFont="1" applyFill="1" applyBorder="1" applyAlignment="1">
      <alignment horizontal="left" vertical="center" shrinkToFit="1"/>
    </xf>
    <xf numFmtId="0" fontId="5" fillId="0" borderId="8" xfId="31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4" fillId="2" borderId="8" xfId="51" applyFont="1" applyFill="1" applyBorder="1" applyAlignment="1">
      <alignment horizontal="left" vertical="center" shrinkToFit="1"/>
    </xf>
    <xf numFmtId="0" fontId="5" fillId="2" borderId="8" xfId="51" applyFont="1" applyFill="1" applyBorder="1" applyAlignment="1">
      <alignment horizontal="center" vertical="center" shrinkToFit="1"/>
    </xf>
    <xf numFmtId="0" fontId="4" fillId="0" borderId="8" xfId="51" applyFont="1" applyFill="1" applyBorder="1" applyAlignment="1">
      <alignment horizontal="left" vertical="center" shrinkToFit="1"/>
    </xf>
    <xf numFmtId="0" fontId="4" fillId="0" borderId="8" xfId="5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31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8" xfId="52" applyFont="1" applyFill="1" applyBorder="1" applyAlignment="1">
      <alignment horizontal="left" vertical="center" shrinkToFit="1"/>
    </xf>
    <xf numFmtId="0" fontId="5" fillId="0" borderId="8" xfId="52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9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8" xfId="51" applyFont="1" applyFill="1" applyBorder="1" applyAlignment="1">
      <alignment horizontal="center" vertical="center"/>
    </xf>
    <xf numFmtId="0" fontId="4" fillId="0" borderId="8" xfId="52" applyFont="1" applyFill="1" applyBorder="1" applyAlignment="1">
      <alignment horizontal="center" vertical="center"/>
    </xf>
    <xf numFmtId="0" fontId="4" fillId="0" borderId="8" xfId="5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10" fillId="0" borderId="8" xfId="0" applyFont="1" applyBorder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9" fillId="0" borderId="8" xfId="2" applyFont="1" applyBorder="1" applyAlignment="1">
      <alignment vertical="center" wrapText="1"/>
    </xf>
    <xf numFmtId="0" fontId="9" fillId="3" borderId="8" xfId="2" applyFont="1" applyFill="1" applyBorder="1" applyAlignment="1">
      <alignment vertical="center" wrapText="1"/>
    </xf>
    <xf numFmtId="0" fontId="11" fillId="0" borderId="8" xfId="2" applyFont="1" applyBorder="1" applyAlignment="1">
      <alignment vertical="center" wrapText="1"/>
    </xf>
    <xf numFmtId="0" fontId="11" fillId="3" borderId="8" xfId="2" applyFont="1" applyFill="1" applyBorder="1" applyAlignment="1">
      <alignment vertical="center" wrapText="1"/>
    </xf>
    <xf numFmtId="0" fontId="4" fillId="0" borderId="8" xfId="51" applyFont="1" applyFill="1" applyBorder="1" applyAlignment="1">
      <alignment horizontal="left" vertical="center" wrapText="1"/>
    </xf>
    <xf numFmtId="0" fontId="9" fillId="0" borderId="8" xfId="2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3" xfId="51"/>
    <cellStyle name="常规_Sheet3 2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workbookViewId="0">
      <selection activeCell="S16" sqref="S16"/>
    </sheetView>
  </sheetViews>
  <sheetFormatPr defaultColWidth="9" defaultRowHeight="13.5"/>
  <cols>
    <col min="1" max="1" width="4.75" customWidth="1"/>
    <col min="2" max="2" width="14.75" customWidth="1"/>
    <col min="3" max="3" width="7.125" customWidth="1"/>
    <col min="6" max="6" width="7.125" customWidth="1"/>
    <col min="9" max="9" width="9.375"/>
    <col min="12" max="12" width="9.625" customWidth="1"/>
    <col min="13" max="14" width="9.25"/>
    <col min="15" max="15" width="12.2583333333333" customWidth="1"/>
  </cols>
  <sheetData>
    <row r="1" ht="17" customHeight="1" spans="1:2">
      <c r="A1" s="1" t="s">
        <v>0</v>
      </c>
      <c r="B1" s="1"/>
    </row>
    <row r="2" ht="26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8" customHeight="1" spans="1:15">
      <c r="A3" s="3" t="s">
        <v>2</v>
      </c>
      <c r="B3" s="4"/>
      <c r="C3" s="5" t="s">
        <v>3</v>
      </c>
      <c r="D3" s="6"/>
      <c r="E3" s="7"/>
      <c r="F3" s="5" t="s">
        <v>4</v>
      </c>
      <c r="G3" s="6"/>
      <c r="H3" s="7"/>
      <c r="I3" s="5" t="s">
        <v>5</v>
      </c>
      <c r="J3" s="6"/>
      <c r="K3" s="6"/>
      <c r="L3" s="7"/>
      <c r="M3" s="35" t="s">
        <v>6</v>
      </c>
      <c r="N3" s="35" t="s">
        <v>7</v>
      </c>
      <c r="O3" s="35" t="s">
        <v>8</v>
      </c>
    </row>
    <row r="4" ht="57" customHeight="1" spans="1:15">
      <c r="A4" s="8"/>
      <c r="B4" s="9"/>
      <c r="C4" s="10" t="s">
        <v>9</v>
      </c>
      <c r="D4" s="10" t="s">
        <v>10</v>
      </c>
      <c r="E4" s="11" t="s">
        <v>11</v>
      </c>
      <c r="F4" s="10" t="s">
        <v>9</v>
      </c>
      <c r="G4" s="10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36" t="s">
        <v>15</v>
      </c>
      <c r="M4" s="37"/>
      <c r="N4" s="37"/>
      <c r="O4" s="38"/>
    </row>
    <row r="5" ht="36" customHeight="1" spans="1:15">
      <c r="A5" s="12" t="s">
        <v>16</v>
      </c>
      <c r="B5" s="13"/>
      <c r="C5" s="14">
        <f>C69+C6</f>
        <v>15089</v>
      </c>
      <c r="D5" s="14">
        <f t="shared" ref="D5:N5" si="0">D69+D6</f>
        <v>10163</v>
      </c>
      <c r="E5" s="14">
        <f t="shared" si="0"/>
        <v>126</v>
      </c>
      <c r="F5" s="14">
        <f t="shared" si="0"/>
        <v>14893</v>
      </c>
      <c r="G5" s="14">
        <f t="shared" si="0"/>
        <v>9862</v>
      </c>
      <c r="H5" s="14">
        <f t="shared" si="0"/>
        <v>119</v>
      </c>
      <c r="I5" s="14">
        <f t="shared" si="0"/>
        <v>12622050</v>
      </c>
      <c r="J5" s="14">
        <f t="shared" si="0"/>
        <v>2002500</v>
      </c>
      <c r="K5" s="14">
        <f t="shared" si="0"/>
        <v>735000</v>
      </c>
      <c r="L5" s="14">
        <f t="shared" si="0"/>
        <v>15359550</v>
      </c>
      <c r="M5" s="14">
        <f t="shared" si="0"/>
        <v>7766325</v>
      </c>
      <c r="N5" s="14">
        <f t="shared" si="0"/>
        <v>7593225</v>
      </c>
      <c r="O5" s="39" t="s">
        <v>17</v>
      </c>
    </row>
    <row r="6" ht="22.5" spans="1:15">
      <c r="A6" s="12" t="s">
        <v>18</v>
      </c>
      <c r="B6" s="13"/>
      <c r="C6" s="14">
        <f>C7+C14+C18+C24+C28+C34+C40+C48+C53+C60+C67+C68</f>
        <v>10125</v>
      </c>
      <c r="D6" s="14">
        <f t="shared" ref="D6:N6" si="1">D7+D14+D18+D24+D28+D34+D40+D48+D53+D60+D67+D68</f>
        <v>5268</v>
      </c>
      <c r="E6" s="14">
        <f t="shared" si="1"/>
        <v>98</v>
      </c>
      <c r="F6" s="14">
        <f t="shared" si="1"/>
        <v>9993</v>
      </c>
      <c r="G6" s="14">
        <f t="shared" si="1"/>
        <v>4975</v>
      </c>
      <c r="H6" s="14">
        <f t="shared" si="1"/>
        <v>98</v>
      </c>
      <c r="I6" s="14">
        <f t="shared" si="1"/>
        <v>8429850</v>
      </c>
      <c r="J6" s="14">
        <f t="shared" si="1"/>
        <v>1024300</v>
      </c>
      <c r="K6" s="14">
        <f t="shared" si="1"/>
        <v>588000</v>
      </c>
      <c r="L6" s="14">
        <f t="shared" si="1"/>
        <v>10042150</v>
      </c>
      <c r="M6" s="14">
        <f t="shared" si="1"/>
        <v>5083375</v>
      </c>
      <c r="N6" s="14">
        <f t="shared" si="1"/>
        <v>4958775</v>
      </c>
      <c r="O6" s="39" t="s">
        <v>17</v>
      </c>
    </row>
    <row r="7" ht="17" customHeight="1" spans="1:15">
      <c r="A7" s="15" t="s">
        <v>19</v>
      </c>
      <c r="B7" s="14" t="s">
        <v>20</v>
      </c>
      <c r="C7" s="14">
        <f>SUM(C8:C13)</f>
        <v>750</v>
      </c>
      <c r="D7" s="14">
        <f t="shared" ref="D7:N7" si="2">SUM(D8:D13)</f>
        <v>534</v>
      </c>
      <c r="E7" s="14">
        <f t="shared" si="2"/>
        <v>7</v>
      </c>
      <c r="F7" s="14">
        <f t="shared" si="2"/>
        <v>726</v>
      </c>
      <c r="G7" s="14">
        <f t="shared" si="2"/>
        <v>530</v>
      </c>
      <c r="H7" s="14">
        <f t="shared" si="2"/>
        <v>7</v>
      </c>
      <c r="I7" s="14">
        <f t="shared" si="2"/>
        <v>735150</v>
      </c>
      <c r="J7" s="14">
        <f t="shared" si="2"/>
        <v>106400</v>
      </c>
      <c r="K7" s="14">
        <f t="shared" si="2"/>
        <v>42000</v>
      </c>
      <c r="L7" s="14">
        <f t="shared" si="2"/>
        <v>883550</v>
      </c>
      <c r="M7" s="14">
        <f t="shared" si="2"/>
        <v>462500</v>
      </c>
      <c r="N7" s="14">
        <f t="shared" si="2"/>
        <v>421050</v>
      </c>
      <c r="O7" s="40"/>
    </row>
    <row r="8" ht="17" customHeight="1" spans="1:15">
      <c r="A8" s="15"/>
      <c r="B8" s="16" t="s">
        <v>21</v>
      </c>
      <c r="C8" s="17">
        <v>680</v>
      </c>
      <c r="D8" s="17">
        <v>534</v>
      </c>
      <c r="E8" s="17">
        <v>7</v>
      </c>
      <c r="F8" s="17">
        <v>682</v>
      </c>
      <c r="G8" s="17">
        <v>530</v>
      </c>
      <c r="H8" s="17">
        <v>7</v>
      </c>
      <c r="I8" s="41">
        <f>C8*325+F8*325</f>
        <v>442650</v>
      </c>
      <c r="J8" s="41">
        <f t="shared" ref="J8:J13" si="3">G8*100+D8*100</f>
        <v>106400</v>
      </c>
      <c r="K8" s="41">
        <f t="shared" ref="K8:K13" si="4">H8*3000+E8*3000</f>
        <v>42000</v>
      </c>
      <c r="L8" s="41">
        <f t="shared" ref="L8:L13" si="5">I8+J8+K8</f>
        <v>591050</v>
      </c>
      <c r="M8" s="41">
        <v>300000</v>
      </c>
      <c r="N8" s="41">
        <f t="shared" ref="N8:N13" si="6">L8-M8</f>
        <v>291050</v>
      </c>
      <c r="O8" s="40"/>
    </row>
    <row r="9" ht="17" customHeight="1" spans="1:15">
      <c r="A9" s="15"/>
      <c r="B9" s="16" t="s">
        <v>22</v>
      </c>
      <c r="C9" s="17">
        <v>18</v>
      </c>
      <c r="D9" s="17">
        <v>0</v>
      </c>
      <c r="E9" s="17"/>
      <c r="F9" s="17">
        <v>8</v>
      </c>
      <c r="G9" s="17">
        <v>0</v>
      </c>
      <c r="H9" s="17"/>
      <c r="I9" s="17">
        <f>IF(C9&gt;0,32500,0)+IF(F9&gt;0,32500,0)</f>
        <v>65000</v>
      </c>
      <c r="J9" s="41">
        <f t="shared" si="3"/>
        <v>0</v>
      </c>
      <c r="K9" s="41">
        <f t="shared" si="4"/>
        <v>0</v>
      </c>
      <c r="L9" s="41">
        <f t="shared" si="5"/>
        <v>65000</v>
      </c>
      <c r="M9" s="41">
        <v>32500</v>
      </c>
      <c r="N9" s="41">
        <f t="shared" si="6"/>
        <v>32500</v>
      </c>
      <c r="O9" s="40"/>
    </row>
    <row r="10" ht="14" customHeight="1" spans="1:15">
      <c r="A10" s="15"/>
      <c r="B10" s="16" t="s">
        <v>23</v>
      </c>
      <c r="C10" s="17">
        <v>29</v>
      </c>
      <c r="D10" s="17">
        <v>0</v>
      </c>
      <c r="E10" s="17"/>
      <c r="F10" s="17">
        <v>24</v>
      </c>
      <c r="G10" s="17">
        <v>0</v>
      </c>
      <c r="H10" s="17"/>
      <c r="I10" s="17">
        <f>IF(C10&gt;0,32500,0)+IF(F10&gt;0,32500,0)</f>
        <v>65000</v>
      </c>
      <c r="J10" s="41">
        <f t="shared" si="3"/>
        <v>0</v>
      </c>
      <c r="K10" s="41">
        <f t="shared" si="4"/>
        <v>0</v>
      </c>
      <c r="L10" s="41">
        <f t="shared" si="5"/>
        <v>65000</v>
      </c>
      <c r="M10" s="41">
        <v>32500</v>
      </c>
      <c r="N10" s="41">
        <f t="shared" si="6"/>
        <v>32500</v>
      </c>
      <c r="O10" s="40"/>
    </row>
    <row r="11" ht="17" customHeight="1" spans="1:15">
      <c r="A11" s="15"/>
      <c r="B11" s="16" t="s">
        <v>24</v>
      </c>
      <c r="C11" s="17">
        <v>11</v>
      </c>
      <c r="D11" s="17">
        <v>0</v>
      </c>
      <c r="E11" s="17"/>
      <c r="F11" s="17">
        <v>0</v>
      </c>
      <c r="G11" s="17">
        <v>0</v>
      </c>
      <c r="H11" s="17"/>
      <c r="I11" s="17">
        <f>IF(C11&gt;0,32500,0)+IF(F11&gt;0,32500,0)</f>
        <v>32500</v>
      </c>
      <c r="J11" s="41">
        <f t="shared" si="3"/>
        <v>0</v>
      </c>
      <c r="K11" s="41">
        <f t="shared" si="4"/>
        <v>0</v>
      </c>
      <c r="L11" s="41">
        <f t="shared" si="5"/>
        <v>32500</v>
      </c>
      <c r="M11" s="41">
        <v>32500</v>
      </c>
      <c r="N11" s="41">
        <f t="shared" si="6"/>
        <v>0</v>
      </c>
      <c r="O11" s="40"/>
    </row>
    <row r="12" ht="17" customHeight="1" spans="1:15">
      <c r="A12" s="15"/>
      <c r="B12" s="16" t="s">
        <v>25</v>
      </c>
      <c r="C12" s="17">
        <v>4</v>
      </c>
      <c r="D12" s="17">
        <v>0</v>
      </c>
      <c r="E12" s="17"/>
      <c r="F12" s="17">
        <v>4</v>
      </c>
      <c r="G12" s="17">
        <v>0</v>
      </c>
      <c r="H12" s="17"/>
      <c r="I12" s="17">
        <f>IF(C12&gt;0,32500,0)+IF(F12&gt;0,32500,0)</f>
        <v>65000</v>
      </c>
      <c r="J12" s="41">
        <f t="shared" si="3"/>
        <v>0</v>
      </c>
      <c r="K12" s="41">
        <f t="shared" si="4"/>
        <v>0</v>
      </c>
      <c r="L12" s="41">
        <f t="shared" si="5"/>
        <v>65000</v>
      </c>
      <c r="M12" s="41">
        <v>32500</v>
      </c>
      <c r="N12" s="41">
        <f t="shared" si="6"/>
        <v>32500</v>
      </c>
      <c r="O12" s="40"/>
    </row>
    <row r="13" ht="17" customHeight="1" spans="1:15">
      <c r="A13" s="15"/>
      <c r="B13" s="16" t="s">
        <v>26</v>
      </c>
      <c r="C13" s="17">
        <v>8</v>
      </c>
      <c r="D13" s="17">
        <v>0</v>
      </c>
      <c r="E13" s="17"/>
      <c r="F13" s="17">
        <v>8</v>
      </c>
      <c r="G13" s="17">
        <v>0</v>
      </c>
      <c r="H13" s="17"/>
      <c r="I13" s="17">
        <f>IF(C13&gt;0,32500,0)+IF(F13&gt;0,32500,0)</f>
        <v>65000</v>
      </c>
      <c r="J13" s="41">
        <f t="shared" si="3"/>
        <v>0</v>
      </c>
      <c r="K13" s="41">
        <f t="shared" si="4"/>
        <v>0</v>
      </c>
      <c r="L13" s="41">
        <f t="shared" si="5"/>
        <v>65000</v>
      </c>
      <c r="M13" s="41">
        <v>32500</v>
      </c>
      <c r="N13" s="41">
        <f t="shared" si="6"/>
        <v>32500</v>
      </c>
      <c r="O13" s="40"/>
    </row>
    <row r="14" ht="17" customHeight="1" spans="1:15">
      <c r="A14" s="15" t="s">
        <v>27</v>
      </c>
      <c r="B14" s="18" t="s">
        <v>28</v>
      </c>
      <c r="C14" s="14">
        <f>SUM(C15:C17)</f>
        <v>1962</v>
      </c>
      <c r="D14" s="14">
        <f t="shared" ref="D14:N14" si="7">SUM(D15:D17)</f>
        <v>1085</v>
      </c>
      <c r="E14" s="14">
        <f t="shared" si="7"/>
        <v>20</v>
      </c>
      <c r="F14" s="14">
        <f t="shared" si="7"/>
        <v>1760</v>
      </c>
      <c r="G14" s="14">
        <f t="shared" si="7"/>
        <v>994</v>
      </c>
      <c r="H14" s="14">
        <f t="shared" si="7"/>
        <v>20</v>
      </c>
      <c r="I14" s="14">
        <f t="shared" si="7"/>
        <v>1271075</v>
      </c>
      <c r="J14" s="14">
        <f t="shared" si="7"/>
        <v>207900</v>
      </c>
      <c r="K14" s="14">
        <f t="shared" si="7"/>
        <v>120000</v>
      </c>
      <c r="L14" s="14">
        <f t="shared" si="7"/>
        <v>1598975</v>
      </c>
      <c r="M14" s="14">
        <f t="shared" si="7"/>
        <v>836575</v>
      </c>
      <c r="N14" s="14">
        <f t="shared" si="7"/>
        <v>762400</v>
      </c>
      <c r="O14" s="40"/>
    </row>
    <row r="15" ht="17" customHeight="1" spans="1:15">
      <c r="A15" s="15"/>
      <c r="B15" s="19" t="s">
        <v>29</v>
      </c>
      <c r="C15" s="17">
        <v>1856</v>
      </c>
      <c r="D15" s="17">
        <v>1085</v>
      </c>
      <c r="E15" s="17">
        <v>17</v>
      </c>
      <c r="F15" s="17">
        <v>1755</v>
      </c>
      <c r="G15" s="17">
        <v>994</v>
      </c>
      <c r="H15" s="17">
        <v>19</v>
      </c>
      <c r="I15" s="41">
        <f>C15*325+F15*325</f>
        <v>1173575</v>
      </c>
      <c r="J15" s="41">
        <f>G15*100+D15*100</f>
        <v>207900</v>
      </c>
      <c r="K15" s="41">
        <f>H15*3000+E15*3000</f>
        <v>108000</v>
      </c>
      <c r="L15" s="41">
        <f>I15+J15+K15</f>
        <v>1489475</v>
      </c>
      <c r="M15" s="41">
        <v>762575</v>
      </c>
      <c r="N15" s="41">
        <f>L15-M15</f>
        <v>726900</v>
      </c>
      <c r="O15" s="40"/>
    </row>
    <row r="16" ht="17" customHeight="1" spans="1:15">
      <c r="A16" s="15"/>
      <c r="B16" s="19" t="s">
        <v>30</v>
      </c>
      <c r="C16" s="17">
        <v>7</v>
      </c>
      <c r="D16" s="17">
        <v>0</v>
      </c>
      <c r="E16" s="17">
        <v>1</v>
      </c>
      <c r="F16" s="17">
        <v>5</v>
      </c>
      <c r="G16" s="17">
        <v>0</v>
      </c>
      <c r="H16" s="17">
        <v>1</v>
      </c>
      <c r="I16" s="17">
        <f>IF(C16&gt;0,32500,0)+IF(F16&gt;0,32500,0)</f>
        <v>65000</v>
      </c>
      <c r="J16" s="41">
        <f>G16*100+D16*100</f>
        <v>0</v>
      </c>
      <c r="K16" s="41">
        <f>H16*3000+E16*3000</f>
        <v>6000</v>
      </c>
      <c r="L16" s="41">
        <f>I16+J16+K16</f>
        <v>71000</v>
      </c>
      <c r="M16" s="41">
        <v>35500</v>
      </c>
      <c r="N16" s="41">
        <f>L16-M16</f>
        <v>35500</v>
      </c>
      <c r="O16" s="40"/>
    </row>
    <row r="17" ht="17" customHeight="1" spans="1:15">
      <c r="A17" s="15"/>
      <c r="B17" s="19" t="s">
        <v>31</v>
      </c>
      <c r="C17" s="17">
        <v>99</v>
      </c>
      <c r="D17" s="17">
        <v>0</v>
      </c>
      <c r="E17" s="17">
        <v>2</v>
      </c>
      <c r="F17" s="17">
        <v>0</v>
      </c>
      <c r="G17" s="17">
        <v>0</v>
      </c>
      <c r="H17" s="17"/>
      <c r="I17" s="17">
        <f>IF(C17&gt;0,32500,0)+IF(F17&gt;0,32500,0)</f>
        <v>32500</v>
      </c>
      <c r="J17" s="41">
        <f>G17*100+D17*100</f>
        <v>0</v>
      </c>
      <c r="K17" s="41">
        <f>H17*3000+E17*3000</f>
        <v>6000</v>
      </c>
      <c r="L17" s="41">
        <f>I17+J17+K17</f>
        <v>38500</v>
      </c>
      <c r="M17" s="41">
        <v>38500</v>
      </c>
      <c r="N17" s="41">
        <f>L17-M17</f>
        <v>0</v>
      </c>
      <c r="O17" s="40"/>
    </row>
    <row r="18" ht="17" customHeight="1" spans="1:15">
      <c r="A18" s="20" t="s">
        <v>32</v>
      </c>
      <c r="B18" s="21" t="s">
        <v>33</v>
      </c>
      <c r="C18" s="14">
        <f>SUM(C19:C23)</f>
        <v>770</v>
      </c>
      <c r="D18" s="14">
        <f t="shared" ref="D18:N18" si="8">SUM(D19:D23)</f>
        <v>680</v>
      </c>
      <c r="E18" s="14">
        <f t="shared" si="8"/>
        <v>8</v>
      </c>
      <c r="F18" s="14">
        <f t="shared" si="8"/>
        <v>740</v>
      </c>
      <c r="G18" s="14">
        <f t="shared" si="8"/>
        <v>682</v>
      </c>
      <c r="H18" s="14">
        <f t="shared" si="8"/>
        <v>8</v>
      </c>
      <c r="I18" s="14">
        <f t="shared" si="8"/>
        <v>703300</v>
      </c>
      <c r="J18" s="14">
        <f t="shared" si="8"/>
        <v>136200</v>
      </c>
      <c r="K18" s="14">
        <f t="shared" si="8"/>
        <v>48000</v>
      </c>
      <c r="L18" s="14">
        <f t="shared" si="8"/>
        <v>887500</v>
      </c>
      <c r="M18" s="14">
        <f t="shared" si="8"/>
        <v>449850</v>
      </c>
      <c r="N18" s="14">
        <f t="shared" si="8"/>
        <v>437650</v>
      </c>
      <c r="O18" s="40"/>
    </row>
    <row r="19" ht="17" customHeight="1" spans="1:15">
      <c r="A19" s="22"/>
      <c r="B19" s="23" t="s">
        <v>34</v>
      </c>
      <c r="C19" s="17">
        <v>681</v>
      </c>
      <c r="D19" s="17">
        <v>680</v>
      </c>
      <c r="E19" s="17">
        <v>6</v>
      </c>
      <c r="F19" s="17">
        <v>683</v>
      </c>
      <c r="G19" s="17">
        <v>682</v>
      </c>
      <c r="H19" s="17">
        <v>7</v>
      </c>
      <c r="I19" s="41">
        <f>C19*325+F19*325</f>
        <v>443300</v>
      </c>
      <c r="J19" s="41">
        <f>G19*100+D19*100</f>
        <v>136200</v>
      </c>
      <c r="K19" s="41">
        <f>H19*3000+E19*3000</f>
        <v>39000</v>
      </c>
      <c r="L19" s="41">
        <f>I19+J19+K19</f>
        <v>618500</v>
      </c>
      <c r="M19" s="41">
        <v>313850</v>
      </c>
      <c r="N19" s="41">
        <f>L19-M19</f>
        <v>304650</v>
      </c>
      <c r="O19" s="40"/>
    </row>
    <row r="20" ht="17" customHeight="1" spans="1:15">
      <c r="A20" s="22"/>
      <c r="B20" s="23" t="s">
        <v>35</v>
      </c>
      <c r="C20" s="17">
        <v>25</v>
      </c>
      <c r="D20" s="17">
        <v>0</v>
      </c>
      <c r="E20" s="17">
        <v>1</v>
      </c>
      <c r="F20" s="17">
        <v>16</v>
      </c>
      <c r="G20" s="17"/>
      <c r="H20" s="17">
        <v>1</v>
      </c>
      <c r="I20" s="17">
        <f>IF(C20&gt;0,32500,0)+IF(F20&gt;0,32500,0)</f>
        <v>65000</v>
      </c>
      <c r="J20" s="41">
        <f>G20*100+D20*100</f>
        <v>0</v>
      </c>
      <c r="K20" s="41">
        <f>H20*3000+E20*3000</f>
        <v>6000</v>
      </c>
      <c r="L20" s="41">
        <f>I20+J20+K20</f>
        <v>71000</v>
      </c>
      <c r="M20" s="41">
        <v>32500</v>
      </c>
      <c r="N20" s="41">
        <f>L20-M20</f>
        <v>38500</v>
      </c>
      <c r="O20" s="40"/>
    </row>
    <row r="21" ht="17" customHeight="1" spans="1:15">
      <c r="A21" s="22"/>
      <c r="B21" s="23" t="s">
        <v>36</v>
      </c>
      <c r="C21" s="17">
        <v>18</v>
      </c>
      <c r="D21" s="17">
        <v>0</v>
      </c>
      <c r="E21" s="17">
        <v>0</v>
      </c>
      <c r="F21" s="17">
        <v>7</v>
      </c>
      <c r="G21" s="17"/>
      <c r="H21" s="17"/>
      <c r="I21" s="17">
        <f>IF(C21&gt;0,32500,0)+IF(F21&gt;0,32500,0)</f>
        <v>65000</v>
      </c>
      <c r="J21" s="41">
        <f>G21*100+D21*100</f>
        <v>0</v>
      </c>
      <c r="K21" s="41">
        <f>H21*3000+E21*3000</f>
        <v>0</v>
      </c>
      <c r="L21" s="41">
        <f>I21+J21+K21</f>
        <v>65000</v>
      </c>
      <c r="M21" s="41">
        <v>32500</v>
      </c>
      <c r="N21" s="41">
        <f>L21-M21</f>
        <v>32500</v>
      </c>
      <c r="O21" s="40"/>
    </row>
    <row r="22" ht="17" customHeight="1" spans="1:15">
      <c r="A22" s="22"/>
      <c r="B22" s="23" t="s">
        <v>37</v>
      </c>
      <c r="C22" s="17">
        <v>6</v>
      </c>
      <c r="D22" s="17">
        <v>0</v>
      </c>
      <c r="E22" s="17">
        <v>0</v>
      </c>
      <c r="F22" s="17">
        <v>8</v>
      </c>
      <c r="G22" s="17"/>
      <c r="H22" s="17"/>
      <c r="I22" s="17">
        <f>IF(C22&gt;0,32500,0)+IF(F22&gt;0,32500,0)</f>
        <v>65000</v>
      </c>
      <c r="J22" s="41">
        <f>G22*100+D22*100</f>
        <v>0</v>
      </c>
      <c r="K22" s="41">
        <f>H22*3000+E22*3000</f>
        <v>0</v>
      </c>
      <c r="L22" s="41">
        <f>I22+J22+K22</f>
        <v>65000</v>
      </c>
      <c r="M22" s="41">
        <v>32500</v>
      </c>
      <c r="N22" s="41">
        <f>L22-M22</f>
        <v>32500</v>
      </c>
      <c r="O22" s="40"/>
    </row>
    <row r="23" ht="17" customHeight="1" spans="1:15">
      <c r="A23" s="24"/>
      <c r="B23" s="23" t="s">
        <v>38</v>
      </c>
      <c r="C23" s="17">
        <v>40</v>
      </c>
      <c r="D23" s="17">
        <v>0</v>
      </c>
      <c r="E23" s="17">
        <v>1</v>
      </c>
      <c r="F23" s="17">
        <v>26</v>
      </c>
      <c r="G23" s="17"/>
      <c r="H23" s="17">
        <v>0</v>
      </c>
      <c r="I23" s="17">
        <f>IF(C23&gt;0,32500,0)+IF(F23&gt;0,32500,0)</f>
        <v>65000</v>
      </c>
      <c r="J23" s="41">
        <f>G23*100+D23*100</f>
        <v>0</v>
      </c>
      <c r="K23" s="41">
        <f>H23*3000+E23*3000</f>
        <v>3000</v>
      </c>
      <c r="L23" s="41">
        <f>I23+J23+K23</f>
        <v>68000</v>
      </c>
      <c r="M23" s="41">
        <v>38500</v>
      </c>
      <c r="N23" s="41">
        <f>L23-M23</f>
        <v>29500</v>
      </c>
      <c r="O23" s="40"/>
    </row>
    <row r="24" ht="17" customHeight="1" spans="1:15">
      <c r="A24" s="15" t="s">
        <v>39</v>
      </c>
      <c r="B24" s="25" t="s">
        <v>40</v>
      </c>
      <c r="C24" s="14">
        <f>SUM(C25:C27)</f>
        <v>515</v>
      </c>
      <c r="D24" s="14">
        <f t="shared" ref="D24:N24" si="9">SUM(D25:D27)</f>
        <v>506</v>
      </c>
      <c r="E24" s="14">
        <f t="shared" si="9"/>
        <v>3</v>
      </c>
      <c r="F24" s="14">
        <f t="shared" si="9"/>
        <v>471</v>
      </c>
      <c r="G24" s="14">
        <f t="shared" si="9"/>
        <v>466</v>
      </c>
      <c r="H24" s="14">
        <f t="shared" si="9"/>
        <v>2</v>
      </c>
      <c r="I24" s="14">
        <f t="shared" si="9"/>
        <v>414050</v>
      </c>
      <c r="J24" s="14">
        <f t="shared" si="9"/>
        <v>97200</v>
      </c>
      <c r="K24" s="14">
        <f t="shared" si="9"/>
        <v>15000</v>
      </c>
      <c r="L24" s="14">
        <f t="shared" si="9"/>
        <v>526250</v>
      </c>
      <c r="M24" s="14">
        <f t="shared" si="9"/>
        <v>289275</v>
      </c>
      <c r="N24" s="14">
        <f t="shared" si="9"/>
        <v>236975</v>
      </c>
      <c r="O24" s="40"/>
    </row>
    <row r="25" ht="17" customHeight="1" spans="1:15">
      <c r="A25" s="15"/>
      <c r="B25" s="26" t="s">
        <v>41</v>
      </c>
      <c r="C25" s="17">
        <v>507</v>
      </c>
      <c r="D25" s="17">
        <v>506</v>
      </c>
      <c r="E25" s="17">
        <v>3</v>
      </c>
      <c r="F25" s="17">
        <v>467</v>
      </c>
      <c r="G25" s="17">
        <v>466</v>
      </c>
      <c r="H25" s="17">
        <v>2</v>
      </c>
      <c r="I25" s="41">
        <f>C25*325+F25*325</f>
        <v>316550</v>
      </c>
      <c r="J25" s="41">
        <f>G25*100+D25*100</f>
        <v>97200</v>
      </c>
      <c r="K25" s="41">
        <f>H25*3000+E25*3000</f>
        <v>15000</v>
      </c>
      <c r="L25" s="41">
        <f>I25+J25+K25</f>
        <v>428750</v>
      </c>
      <c r="M25" s="41">
        <v>224275</v>
      </c>
      <c r="N25" s="41">
        <f>L25-M25</f>
        <v>204475</v>
      </c>
      <c r="O25" s="40"/>
    </row>
    <row r="26" ht="17" customHeight="1" spans="1:15">
      <c r="A26" s="15"/>
      <c r="B26" s="26" t="s">
        <v>42</v>
      </c>
      <c r="C26" s="17">
        <v>3</v>
      </c>
      <c r="D26" s="17">
        <v>0</v>
      </c>
      <c r="E26" s="17"/>
      <c r="F26" s="17">
        <v>4</v>
      </c>
      <c r="G26" s="17"/>
      <c r="H26" s="17"/>
      <c r="I26" s="17">
        <f>IF(C26&gt;0,32500,0)+IF(F26&gt;0,32500,0)</f>
        <v>65000</v>
      </c>
      <c r="J26" s="41">
        <f>G26*100+D26*100</f>
        <v>0</v>
      </c>
      <c r="K26" s="41">
        <f>H26*3000+E26*3000</f>
        <v>0</v>
      </c>
      <c r="L26" s="41">
        <f>I26+J26+K26</f>
        <v>65000</v>
      </c>
      <c r="M26" s="41">
        <v>32500</v>
      </c>
      <c r="N26" s="41">
        <f>L26-M26</f>
        <v>32500</v>
      </c>
      <c r="O26" s="40"/>
    </row>
    <row r="27" ht="17" customHeight="1" spans="1:15">
      <c r="A27" s="15"/>
      <c r="B27" s="26" t="s">
        <v>43</v>
      </c>
      <c r="C27" s="17">
        <v>5</v>
      </c>
      <c r="D27" s="17">
        <v>0</v>
      </c>
      <c r="E27" s="17"/>
      <c r="F27" s="17">
        <v>0</v>
      </c>
      <c r="G27" s="17"/>
      <c r="H27" s="17"/>
      <c r="I27" s="17">
        <f>IF(C27&gt;0,32500,0)+IF(F27&gt;0,32500,0)</f>
        <v>32500</v>
      </c>
      <c r="J27" s="41">
        <f>G27*100+D27*100</f>
        <v>0</v>
      </c>
      <c r="K27" s="41">
        <f>H27*3000+E27*3000</f>
        <v>0</v>
      </c>
      <c r="L27" s="41">
        <f>I27+J27+K27</f>
        <v>32500</v>
      </c>
      <c r="M27" s="41">
        <v>32500</v>
      </c>
      <c r="N27" s="41">
        <f>L27-M27</f>
        <v>0</v>
      </c>
      <c r="O27" s="40"/>
    </row>
    <row r="28" ht="17" customHeight="1" spans="1:15">
      <c r="A28" s="15" t="s">
        <v>44</v>
      </c>
      <c r="B28" s="27" t="s">
        <v>45</v>
      </c>
      <c r="C28" s="14">
        <f>SUM(C29:C33)</f>
        <v>502</v>
      </c>
      <c r="D28" s="14">
        <f t="shared" ref="D28:N28" si="10">SUM(D29:D33)</f>
        <v>336</v>
      </c>
      <c r="E28" s="14">
        <f t="shared" si="10"/>
        <v>12</v>
      </c>
      <c r="F28" s="14">
        <f t="shared" si="10"/>
        <v>473</v>
      </c>
      <c r="G28" s="14">
        <f t="shared" si="10"/>
        <v>297</v>
      </c>
      <c r="H28" s="14">
        <f t="shared" si="10"/>
        <v>12</v>
      </c>
      <c r="I28" s="14">
        <f t="shared" si="10"/>
        <v>441675</v>
      </c>
      <c r="J28" s="14">
        <f t="shared" si="10"/>
        <v>63300</v>
      </c>
      <c r="K28" s="14">
        <f t="shared" si="10"/>
        <v>72000</v>
      </c>
      <c r="L28" s="14">
        <f t="shared" si="10"/>
        <v>576975</v>
      </c>
      <c r="M28" s="14">
        <f t="shared" si="10"/>
        <v>279750</v>
      </c>
      <c r="N28" s="14">
        <f t="shared" si="10"/>
        <v>297225</v>
      </c>
      <c r="O28" s="40"/>
    </row>
    <row r="29" ht="17" customHeight="1" spans="1:15">
      <c r="A29" s="15"/>
      <c r="B29" s="28" t="s">
        <v>46</v>
      </c>
      <c r="C29" s="17">
        <v>291</v>
      </c>
      <c r="D29" s="17">
        <v>286</v>
      </c>
      <c r="E29" s="17">
        <v>7</v>
      </c>
      <c r="F29" s="17">
        <v>268</v>
      </c>
      <c r="G29" s="17">
        <v>262</v>
      </c>
      <c r="H29" s="17">
        <v>8</v>
      </c>
      <c r="I29" s="41">
        <f>C29*325+F29*325</f>
        <v>181675</v>
      </c>
      <c r="J29" s="41">
        <f>G29*100+D29*100</f>
        <v>54800</v>
      </c>
      <c r="K29" s="41">
        <f>H29*3000+E29*3000</f>
        <v>45000</v>
      </c>
      <c r="L29" s="41">
        <f>I29+J29+K29</f>
        <v>281475</v>
      </c>
      <c r="M29" s="41">
        <v>136050</v>
      </c>
      <c r="N29" s="41">
        <f>L29-M29</f>
        <v>145425</v>
      </c>
      <c r="O29" s="40"/>
    </row>
    <row r="30" ht="17" customHeight="1" spans="1:15">
      <c r="A30" s="15"/>
      <c r="B30" s="28" t="s">
        <v>47</v>
      </c>
      <c r="C30" s="17">
        <v>73</v>
      </c>
      <c r="D30" s="17">
        <v>0</v>
      </c>
      <c r="E30" s="17">
        <v>0</v>
      </c>
      <c r="F30" s="17">
        <v>73</v>
      </c>
      <c r="G30" s="17">
        <v>0</v>
      </c>
      <c r="H30" s="17">
        <v>0</v>
      </c>
      <c r="I30" s="17">
        <f>IF(C30&gt;0,32500,0)+IF(F30&gt;0,32500,0)</f>
        <v>65000</v>
      </c>
      <c r="J30" s="41">
        <f>G30*100+D30*100</f>
        <v>0</v>
      </c>
      <c r="K30" s="41">
        <f>H30*3000+E30*3000</f>
        <v>0</v>
      </c>
      <c r="L30" s="41">
        <f>I30+J30+K30</f>
        <v>65000</v>
      </c>
      <c r="M30" s="41">
        <v>32500</v>
      </c>
      <c r="N30" s="41">
        <f>L30-M30</f>
        <v>32500</v>
      </c>
      <c r="O30" s="40"/>
    </row>
    <row r="31" ht="17" customHeight="1" spans="1:15">
      <c r="A31" s="15"/>
      <c r="B31" s="28" t="s">
        <v>48</v>
      </c>
      <c r="C31" s="17">
        <v>37</v>
      </c>
      <c r="D31" s="17">
        <v>11</v>
      </c>
      <c r="E31" s="17">
        <v>1</v>
      </c>
      <c r="F31" s="17">
        <v>36</v>
      </c>
      <c r="G31" s="17">
        <v>11</v>
      </c>
      <c r="H31" s="17">
        <v>2</v>
      </c>
      <c r="I31" s="17">
        <f>IF(C31&gt;0,32500,0)+IF(F31&gt;0,32500,0)</f>
        <v>65000</v>
      </c>
      <c r="J31" s="41">
        <f>G31*100+D31*100</f>
        <v>2200</v>
      </c>
      <c r="K31" s="41">
        <f>H31*3000+E31*3000</f>
        <v>9000</v>
      </c>
      <c r="L31" s="41">
        <f>I31+J31+K31</f>
        <v>76200</v>
      </c>
      <c r="M31" s="41">
        <v>36600</v>
      </c>
      <c r="N31" s="41">
        <f>L31-M31</f>
        <v>39600</v>
      </c>
      <c r="O31" s="40"/>
    </row>
    <row r="32" ht="17" customHeight="1" spans="1:15">
      <c r="A32" s="15"/>
      <c r="B32" s="28" t="s">
        <v>49</v>
      </c>
      <c r="C32" s="17">
        <v>93</v>
      </c>
      <c r="D32" s="17">
        <v>39</v>
      </c>
      <c r="E32" s="17">
        <v>4</v>
      </c>
      <c r="F32" s="17">
        <v>94</v>
      </c>
      <c r="G32" s="17">
        <v>24</v>
      </c>
      <c r="H32" s="17">
        <v>2</v>
      </c>
      <c r="I32" s="17">
        <f>IF(C32&gt;0,32500,0)+IF(F32&gt;0,32500,0)</f>
        <v>65000</v>
      </c>
      <c r="J32" s="41">
        <f>G32*100+D32*100</f>
        <v>6300</v>
      </c>
      <c r="K32" s="41">
        <f>H32*3000+E32*3000</f>
        <v>18000</v>
      </c>
      <c r="L32" s="41">
        <f>I32+J32+K32</f>
        <v>89300</v>
      </c>
      <c r="M32" s="41">
        <v>42100</v>
      </c>
      <c r="N32" s="41">
        <f>L32-M32</f>
        <v>47200</v>
      </c>
      <c r="O32" s="40"/>
    </row>
    <row r="33" ht="17" customHeight="1" spans="1:15">
      <c r="A33" s="15"/>
      <c r="B33" s="28" t="s">
        <v>50</v>
      </c>
      <c r="C33" s="17">
        <v>8</v>
      </c>
      <c r="D33" s="17">
        <v>0</v>
      </c>
      <c r="E33" s="17"/>
      <c r="F33" s="17">
        <v>2</v>
      </c>
      <c r="G33" s="17"/>
      <c r="H33" s="17"/>
      <c r="I33" s="17">
        <f>IF(C33&gt;0,32500,0)+IF(F33&gt;0,32500,0)</f>
        <v>65000</v>
      </c>
      <c r="J33" s="41">
        <f>G33*100+D33*100</f>
        <v>0</v>
      </c>
      <c r="K33" s="41">
        <f>H33*3000+E33*3000</f>
        <v>0</v>
      </c>
      <c r="L33" s="41">
        <f>I33+J33+K33</f>
        <v>65000</v>
      </c>
      <c r="M33" s="41">
        <v>32500</v>
      </c>
      <c r="N33" s="41">
        <f>L33-M33</f>
        <v>32500</v>
      </c>
      <c r="O33" s="40"/>
    </row>
    <row r="34" ht="17" customHeight="1" spans="1:15">
      <c r="A34" s="15" t="s">
        <v>51</v>
      </c>
      <c r="B34" s="18" t="s">
        <v>52</v>
      </c>
      <c r="C34" s="14">
        <f>SUM(C35:C39)</f>
        <v>282</v>
      </c>
      <c r="D34" s="14">
        <f t="shared" ref="D34:N34" si="11">SUM(D35:D39)</f>
        <v>258</v>
      </c>
      <c r="E34" s="14">
        <f t="shared" si="11"/>
        <v>9</v>
      </c>
      <c r="F34" s="14">
        <f t="shared" si="11"/>
        <v>251</v>
      </c>
      <c r="G34" s="14">
        <f t="shared" si="11"/>
        <v>237</v>
      </c>
      <c r="H34" s="14">
        <f t="shared" si="11"/>
        <v>10</v>
      </c>
      <c r="I34" s="14">
        <f t="shared" si="11"/>
        <v>391625</v>
      </c>
      <c r="J34" s="14">
        <f t="shared" si="11"/>
        <v>49500</v>
      </c>
      <c r="K34" s="14">
        <f t="shared" si="11"/>
        <v>57000</v>
      </c>
      <c r="L34" s="14">
        <f t="shared" si="11"/>
        <v>498125</v>
      </c>
      <c r="M34" s="14">
        <f t="shared" si="11"/>
        <v>264425</v>
      </c>
      <c r="N34" s="14">
        <f t="shared" si="11"/>
        <v>233700</v>
      </c>
      <c r="O34" s="40"/>
    </row>
    <row r="35" ht="17" customHeight="1" spans="1:15">
      <c r="A35" s="15"/>
      <c r="B35" s="19" t="s">
        <v>53</v>
      </c>
      <c r="C35" s="17">
        <v>263</v>
      </c>
      <c r="D35" s="17">
        <v>258</v>
      </c>
      <c r="E35" s="17">
        <v>8</v>
      </c>
      <c r="F35" s="17">
        <v>242</v>
      </c>
      <c r="G35" s="17">
        <v>237</v>
      </c>
      <c r="H35" s="17">
        <v>10</v>
      </c>
      <c r="I35" s="41">
        <f>C35*325+F35*325</f>
        <v>164125</v>
      </c>
      <c r="J35" s="41">
        <f>G35*100+D35*100</f>
        <v>49500</v>
      </c>
      <c r="K35" s="41">
        <f>H35*3000+E35*3000</f>
        <v>54000</v>
      </c>
      <c r="L35" s="41">
        <f>I35+J35+K35</f>
        <v>267625</v>
      </c>
      <c r="M35" s="41">
        <v>134425</v>
      </c>
      <c r="N35" s="41">
        <f>L35-M35</f>
        <v>133200</v>
      </c>
      <c r="O35" s="40"/>
    </row>
    <row r="36" ht="17" customHeight="1" spans="1:15">
      <c r="A36" s="15"/>
      <c r="B36" s="19" t="s">
        <v>54</v>
      </c>
      <c r="C36" s="17">
        <v>2</v>
      </c>
      <c r="D36" s="17">
        <v>0</v>
      </c>
      <c r="E36" s="17"/>
      <c r="F36" s="17">
        <v>2</v>
      </c>
      <c r="G36" s="17"/>
      <c r="H36" s="17"/>
      <c r="I36" s="17">
        <f>IF(C36&gt;0,32500,0)+IF(F36&gt;0,32500,0)</f>
        <v>65000</v>
      </c>
      <c r="J36" s="41">
        <f>G36*100+D36*100</f>
        <v>0</v>
      </c>
      <c r="K36" s="41">
        <f>H36*3000+E36*3000</f>
        <v>0</v>
      </c>
      <c r="L36" s="41">
        <f>I36+J36+K36</f>
        <v>65000</v>
      </c>
      <c r="M36" s="41">
        <v>32500</v>
      </c>
      <c r="N36" s="41">
        <f>L36-M36</f>
        <v>32500</v>
      </c>
      <c r="O36" s="40"/>
    </row>
    <row r="37" ht="17" customHeight="1" spans="1:15">
      <c r="A37" s="15"/>
      <c r="B37" s="19" t="s">
        <v>55</v>
      </c>
      <c r="C37" s="17">
        <v>3</v>
      </c>
      <c r="D37" s="17">
        <v>0</v>
      </c>
      <c r="E37" s="17"/>
      <c r="F37" s="17">
        <v>2</v>
      </c>
      <c r="G37" s="17"/>
      <c r="H37" s="17"/>
      <c r="I37" s="17">
        <f>IF(C37&gt;0,32500,0)+IF(F37&gt;0,32500,0)</f>
        <v>65000</v>
      </c>
      <c r="J37" s="41">
        <f>G37*100+D37*100</f>
        <v>0</v>
      </c>
      <c r="K37" s="41">
        <f>H37*3000+E37*3000</f>
        <v>0</v>
      </c>
      <c r="L37" s="41">
        <f>I37+J37+K37</f>
        <v>65000</v>
      </c>
      <c r="M37" s="41">
        <v>32500</v>
      </c>
      <c r="N37" s="41">
        <f>L37-M37</f>
        <v>32500</v>
      </c>
      <c r="O37" s="40"/>
    </row>
    <row r="38" ht="17" customHeight="1" spans="1:15">
      <c r="A38" s="15"/>
      <c r="B38" s="19" t="s">
        <v>56</v>
      </c>
      <c r="C38" s="17">
        <v>5</v>
      </c>
      <c r="D38" s="17">
        <v>0</v>
      </c>
      <c r="E38" s="17">
        <v>1</v>
      </c>
      <c r="F38" s="17">
        <v>5</v>
      </c>
      <c r="G38" s="17"/>
      <c r="H38" s="17"/>
      <c r="I38" s="17">
        <f>IF(C38&gt;0,32500,0)+IF(F38&gt;0,32500,0)</f>
        <v>65000</v>
      </c>
      <c r="J38" s="41">
        <f>G38*100+D38*100</f>
        <v>0</v>
      </c>
      <c r="K38" s="41">
        <f>H38*3000+E38*3000</f>
        <v>3000</v>
      </c>
      <c r="L38" s="41">
        <f>I38+J38+K38</f>
        <v>68000</v>
      </c>
      <c r="M38" s="41">
        <v>32500</v>
      </c>
      <c r="N38" s="41">
        <f>L38-M38</f>
        <v>35500</v>
      </c>
      <c r="O38" s="40"/>
    </row>
    <row r="39" ht="17" customHeight="1" spans="1:15">
      <c r="A39" s="15"/>
      <c r="B39" s="19" t="s">
        <v>57</v>
      </c>
      <c r="C39" s="17">
        <v>9</v>
      </c>
      <c r="D39" s="17">
        <v>0</v>
      </c>
      <c r="E39" s="17"/>
      <c r="F39" s="17">
        <v>0</v>
      </c>
      <c r="G39" s="17"/>
      <c r="H39" s="17"/>
      <c r="I39" s="17">
        <f>IF(C39&gt;0,32500,0)+IF(F39&gt;0,32500,0)</f>
        <v>32500</v>
      </c>
      <c r="J39" s="41">
        <f>G39*100+D39*100</f>
        <v>0</v>
      </c>
      <c r="K39" s="41">
        <f>H39*3000+E39*3000</f>
        <v>0</v>
      </c>
      <c r="L39" s="41">
        <f>I39+J39+K39</f>
        <v>32500</v>
      </c>
      <c r="M39" s="41">
        <v>32500</v>
      </c>
      <c r="N39" s="41">
        <f>L39-M39</f>
        <v>0</v>
      </c>
      <c r="O39" s="40"/>
    </row>
    <row r="40" ht="17" customHeight="1" spans="1:15">
      <c r="A40" s="15" t="s">
        <v>58</v>
      </c>
      <c r="B40" s="27" t="s">
        <v>59</v>
      </c>
      <c r="C40" s="14">
        <f>SUM(C41:C47)</f>
        <v>768</v>
      </c>
      <c r="D40" s="14">
        <f t="shared" ref="D40:N40" si="12">SUM(D41:D47)</f>
        <v>552</v>
      </c>
      <c r="E40" s="14">
        <f t="shared" si="12"/>
        <v>9</v>
      </c>
      <c r="F40" s="14">
        <f t="shared" si="12"/>
        <v>710</v>
      </c>
      <c r="G40" s="14">
        <f t="shared" si="12"/>
        <v>510</v>
      </c>
      <c r="H40" s="14">
        <f t="shared" si="12"/>
        <v>9</v>
      </c>
      <c r="I40" s="14">
        <f t="shared" si="12"/>
        <v>724425</v>
      </c>
      <c r="J40" s="14">
        <f t="shared" si="12"/>
        <v>106200</v>
      </c>
      <c r="K40" s="14">
        <f t="shared" si="12"/>
        <v>54000</v>
      </c>
      <c r="L40" s="14">
        <f t="shared" si="12"/>
        <v>884625</v>
      </c>
      <c r="M40" s="14">
        <f t="shared" si="12"/>
        <v>465700</v>
      </c>
      <c r="N40" s="14">
        <f t="shared" si="12"/>
        <v>418925</v>
      </c>
      <c r="O40" s="42"/>
    </row>
    <row r="41" ht="17" customHeight="1" spans="1:15">
      <c r="A41" s="15"/>
      <c r="B41" s="16" t="s">
        <v>60</v>
      </c>
      <c r="C41" s="17">
        <v>9</v>
      </c>
      <c r="D41" s="17">
        <v>0</v>
      </c>
      <c r="E41" s="17"/>
      <c r="F41" s="17">
        <v>16</v>
      </c>
      <c r="G41" s="17"/>
      <c r="H41" s="17"/>
      <c r="I41" s="17">
        <f>IF(C41&gt;0,32500,0)+IF(F41&gt;0,32500,0)</f>
        <v>65000</v>
      </c>
      <c r="J41" s="41">
        <f t="shared" ref="J41:J47" si="13">G41*100+D41*100</f>
        <v>0</v>
      </c>
      <c r="K41" s="41">
        <f t="shared" ref="K41:K47" si="14">H41*3000+E41*3000</f>
        <v>0</v>
      </c>
      <c r="L41" s="41">
        <f t="shared" ref="L41:L47" si="15">I41+J41+K41</f>
        <v>65000</v>
      </c>
      <c r="M41" s="41">
        <v>32500</v>
      </c>
      <c r="N41" s="41">
        <f t="shared" ref="N41:N47" si="16">L41-M41</f>
        <v>32500</v>
      </c>
      <c r="O41" s="40"/>
    </row>
    <row r="42" ht="17" customHeight="1" spans="1:15">
      <c r="A42" s="15"/>
      <c r="B42" s="16" t="s">
        <v>61</v>
      </c>
      <c r="C42" s="17">
        <v>93</v>
      </c>
      <c r="D42" s="17">
        <v>93</v>
      </c>
      <c r="E42" s="17">
        <v>3</v>
      </c>
      <c r="F42" s="17">
        <v>80</v>
      </c>
      <c r="G42" s="17">
        <v>80</v>
      </c>
      <c r="H42" s="17">
        <v>1</v>
      </c>
      <c r="I42" s="17">
        <f>IF(C42&gt;0,32500,0)+IF(F42&gt;0,32500,0)</f>
        <v>65000</v>
      </c>
      <c r="J42" s="41">
        <f t="shared" si="13"/>
        <v>17300</v>
      </c>
      <c r="K42" s="41">
        <f t="shared" si="14"/>
        <v>12000</v>
      </c>
      <c r="L42" s="41">
        <f t="shared" si="15"/>
        <v>94300</v>
      </c>
      <c r="M42" s="41">
        <v>47600</v>
      </c>
      <c r="N42" s="41">
        <f t="shared" si="16"/>
        <v>46700</v>
      </c>
      <c r="O42" s="40"/>
    </row>
    <row r="43" ht="17" customHeight="1" spans="1:15">
      <c r="A43" s="15"/>
      <c r="B43" s="16" t="s">
        <v>62</v>
      </c>
      <c r="C43" s="17">
        <v>9</v>
      </c>
      <c r="D43" s="17">
        <v>0</v>
      </c>
      <c r="E43" s="17">
        <v>0</v>
      </c>
      <c r="F43" s="17">
        <v>6</v>
      </c>
      <c r="G43" s="17"/>
      <c r="H43" s="17"/>
      <c r="I43" s="17">
        <f>IF(C43&gt;0,32500,0)+IF(F43&gt;0,32500,0)</f>
        <v>65000</v>
      </c>
      <c r="J43" s="41">
        <f t="shared" si="13"/>
        <v>0</v>
      </c>
      <c r="K43" s="41">
        <f t="shared" si="14"/>
        <v>0</v>
      </c>
      <c r="L43" s="41">
        <f t="shared" si="15"/>
        <v>65000</v>
      </c>
      <c r="M43" s="41">
        <v>32500</v>
      </c>
      <c r="N43" s="41">
        <f t="shared" si="16"/>
        <v>32500</v>
      </c>
      <c r="O43" s="40"/>
    </row>
    <row r="44" ht="17" customHeight="1" spans="1:15">
      <c r="A44" s="15"/>
      <c r="B44" s="16" t="s">
        <v>63</v>
      </c>
      <c r="C44" s="17">
        <v>41</v>
      </c>
      <c r="D44" s="17">
        <v>0</v>
      </c>
      <c r="E44" s="17">
        <v>2</v>
      </c>
      <c r="F44" s="17">
        <v>39</v>
      </c>
      <c r="G44" s="17"/>
      <c r="H44" s="17">
        <v>1</v>
      </c>
      <c r="I44" s="17">
        <f>IF(C44&gt;0,32500,0)+IF(F44&gt;0,32500,0)</f>
        <v>65000</v>
      </c>
      <c r="J44" s="41">
        <f t="shared" si="13"/>
        <v>0</v>
      </c>
      <c r="K44" s="41">
        <f t="shared" si="14"/>
        <v>9000</v>
      </c>
      <c r="L44" s="41">
        <f t="shared" si="15"/>
        <v>74000</v>
      </c>
      <c r="M44" s="41">
        <v>38500</v>
      </c>
      <c r="N44" s="41">
        <f t="shared" si="16"/>
        <v>35500</v>
      </c>
      <c r="O44" s="40"/>
    </row>
    <row r="45" ht="17" customHeight="1" spans="1:15">
      <c r="A45" s="15"/>
      <c r="B45" s="16" t="s">
        <v>64</v>
      </c>
      <c r="C45" s="17">
        <v>583</v>
      </c>
      <c r="D45" s="17">
        <v>459</v>
      </c>
      <c r="E45" s="17">
        <v>3</v>
      </c>
      <c r="F45" s="17">
        <v>546</v>
      </c>
      <c r="G45" s="17">
        <v>430</v>
      </c>
      <c r="H45" s="17">
        <v>7</v>
      </c>
      <c r="I45" s="41">
        <f>C45*325+F45*325</f>
        <v>366925</v>
      </c>
      <c r="J45" s="41">
        <f t="shared" si="13"/>
        <v>88900</v>
      </c>
      <c r="K45" s="41">
        <f t="shared" si="14"/>
        <v>30000</v>
      </c>
      <c r="L45" s="41">
        <f t="shared" si="15"/>
        <v>485825</v>
      </c>
      <c r="M45" s="41">
        <v>246600</v>
      </c>
      <c r="N45" s="41">
        <f t="shared" si="16"/>
        <v>239225</v>
      </c>
      <c r="O45" s="40"/>
    </row>
    <row r="46" ht="17" customHeight="1" spans="1:15">
      <c r="A46" s="15"/>
      <c r="B46" s="16" t="s">
        <v>65</v>
      </c>
      <c r="C46" s="17">
        <v>28</v>
      </c>
      <c r="D46" s="17">
        <v>0</v>
      </c>
      <c r="E46" s="17">
        <v>1</v>
      </c>
      <c r="F46" s="17">
        <v>23</v>
      </c>
      <c r="G46" s="17"/>
      <c r="H46" s="17"/>
      <c r="I46" s="17">
        <f>IF(C46&gt;0,32500,0)+IF(F46&gt;0,32500,0)</f>
        <v>65000</v>
      </c>
      <c r="J46" s="41">
        <f t="shared" si="13"/>
        <v>0</v>
      </c>
      <c r="K46" s="41">
        <f t="shared" si="14"/>
        <v>3000</v>
      </c>
      <c r="L46" s="41">
        <f t="shared" si="15"/>
        <v>68000</v>
      </c>
      <c r="M46" s="41">
        <v>35500</v>
      </c>
      <c r="N46" s="41">
        <f t="shared" si="16"/>
        <v>32500</v>
      </c>
      <c r="O46" s="40"/>
    </row>
    <row r="47" ht="17" customHeight="1" spans="1:15">
      <c r="A47" s="15"/>
      <c r="B47" s="16" t="s">
        <v>66</v>
      </c>
      <c r="C47" s="17">
        <v>5</v>
      </c>
      <c r="D47" s="17">
        <v>0</v>
      </c>
      <c r="E47" s="17"/>
      <c r="F47" s="17">
        <v>0</v>
      </c>
      <c r="G47" s="17"/>
      <c r="H47" s="17"/>
      <c r="I47" s="17">
        <f>IF(C47&gt;0,32500,0)+IF(F47&gt;0,32500,0)</f>
        <v>32500</v>
      </c>
      <c r="J47" s="41">
        <f t="shared" si="13"/>
        <v>0</v>
      </c>
      <c r="K47" s="41">
        <f t="shared" si="14"/>
        <v>0</v>
      </c>
      <c r="L47" s="41">
        <f t="shared" si="15"/>
        <v>32500</v>
      </c>
      <c r="M47" s="41">
        <v>32500</v>
      </c>
      <c r="N47" s="41">
        <f t="shared" si="16"/>
        <v>0</v>
      </c>
      <c r="O47" s="40"/>
    </row>
    <row r="48" ht="17" customHeight="1" spans="1:15">
      <c r="A48" s="15" t="s">
        <v>67</v>
      </c>
      <c r="B48" s="18" t="s">
        <v>68</v>
      </c>
      <c r="C48" s="14">
        <f>SUM(C49:C52)</f>
        <v>673</v>
      </c>
      <c r="D48" s="14">
        <f t="shared" ref="D48:N48" si="17">SUM(D49:D52)</f>
        <v>541</v>
      </c>
      <c r="E48" s="14">
        <f t="shared" si="17"/>
        <v>5</v>
      </c>
      <c r="F48" s="14">
        <f t="shared" si="17"/>
        <v>618</v>
      </c>
      <c r="G48" s="14">
        <f t="shared" si="17"/>
        <v>470</v>
      </c>
      <c r="H48" s="14">
        <f t="shared" si="17"/>
        <v>4</v>
      </c>
      <c r="I48" s="14">
        <f t="shared" si="17"/>
        <v>536250</v>
      </c>
      <c r="J48" s="14">
        <f t="shared" si="17"/>
        <v>101100</v>
      </c>
      <c r="K48" s="14">
        <f t="shared" si="17"/>
        <v>27000</v>
      </c>
      <c r="L48" s="14">
        <f t="shared" si="17"/>
        <v>664350</v>
      </c>
      <c r="M48" s="14">
        <f t="shared" si="17"/>
        <v>341475</v>
      </c>
      <c r="N48" s="14">
        <f t="shared" si="17"/>
        <v>322875</v>
      </c>
      <c r="O48" s="40"/>
    </row>
    <row r="49" ht="17" customHeight="1" spans="1:15">
      <c r="A49" s="15"/>
      <c r="B49" s="19" t="s">
        <v>69</v>
      </c>
      <c r="C49" s="17">
        <v>542</v>
      </c>
      <c r="D49" s="17">
        <v>541</v>
      </c>
      <c r="E49" s="17">
        <v>5</v>
      </c>
      <c r="F49" s="17">
        <v>508</v>
      </c>
      <c r="G49" s="17">
        <v>470</v>
      </c>
      <c r="H49" s="17">
        <v>4</v>
      </c>
      <c r="I49" s="41">
        <f>C49*325+F49*325</f>
        <v>341250</v>
      </c>
      <c r="J49" s="41">
        <f>G49*100+D49*100</f>
        <v>101100</v>
      </c>
      <c r="K49" s="41">
        <f>H49*3000+E49*3000</f>
        <v>27000</v>
      </c>
      <c r="L49" s="41">
        <f>I49+J49+K49</f>
        <v>469350</v>
      </c>
      <c r="M49" s="41">
        <v>243975</v>
      </c>
      <c r="N49" s="41">
        <f>L49-M49</f>
        <v>225375</v>
      </c>
      <c r="O49" s="40"/>
    </row>
    <row r="50" ht="17" customHeight="1" spans="1:15">
      <c r="A50" s="29"/>
      <c r="B50" s="19" t="s">
        <v>70</v>
      </c>
      <c r="C50" s="17">
        <v>65</v>
      </c>
      <c r="D50" s="17">
        <v>0</v>
      </c>
      <c r="E50" s="17">
        <v>0</v>
      </c>
      <c r="F50" s="17">
        <v>53</v>
      </c>
      <c r="G50" s="17"/>
      <c r="H50" s="17"/>
      <c r="I50" s="17">
        <f>IF(C50&gt;0,32500,0)+IF(F50&gt;0,32500,0)</f>
        <v>65000</v>
      </c>
      <c r="J50" s="41">
        <f>G50*100+D50*100</f>
        <v>0</v>
      </c>
      <c r="K50" s="41">
        <f>H50*3000+E50*3000</f>
        <v>0</v>
      </c>
      <c r="L50" s="41">
        <f>I50+J50+K50</f>
        <v>65000</v>
      </c>
      <c r="M50" s="41">
        <v>32500</v>
      </c>
      <c r="N50" s="41">
        <f>L50-M50</f>
        <v>32500</v>
      </c>
      <c r="O50" s="40"/>
    </row>
    <row r="51" ht="14" customHeight="1" spans="1:15">
      <c r="A51" s="15"/>
      <c r="B51" s="30" t="s">
        <v>71</v>
      </c>
      <c r="C51" s="17">
        <v>22</v>
      </c>
      <c r="D51" s="17">
        <v>0</v>
      </c>
      <c r="E51" s="17">
        <v>0</v>
      </c>
      <c r="F51" s="17">
        <v>13</v>
      </c>
      <c r="G51" s="17"/>
      <c r="H51" s="17"/>
      <c r="I51" s="17">
        <f>IF(C51&gt;0,32500,0)+IF(F51&gt;0,32500,0)</f>
        <v>65000</v>
      </c>
      <c r="J51" s="41">
        <f>G51*100+D51*100</f>
        <v>0</v>
      </c>
      <c r="K51" s="41">
        <f>H51*3000+E51*3000</f>
        <v>0</v>
      </c>
      <c r="L51" s="41">
        <f>I51+J51+K51</f>
        <v>65000</v>
      </c>
      <c r="M51" s="41">
        <v>32500</v>
      </c>
      <c r="N51" s="41">
        <f>L51-M51</f>
        <v>32500</v>
      </c>
      <c r="O51" s="40"/>
    </row>
    <row r="52" ht="15" customHeight="1" spans="1:15">
      <c r="A52" s="15"/>
      <c r="B52" s="31" t="s">
        <v>72</v>
      </c>
      <c r="C52" s="17">
        <v>44</v>
      </c>
      <c r="D52" s="17">
        <v>0</v>
      </c>
      <c r="E52" s="17">
        <v>0</v>
      </c>
      <c r="F52" s="17">
        <v>44</v>
      </c>
      <c r="G52" s="17"/>
      <c r="H52" s="17"/>
      <c r="I52" s="17">
        <f>IF(C52&gt;0,32500,0)+IF(F52&gt;0,32500,0)</f>
        <v>65000</v>
      </c>
      <c r="J52" s="41">
        <f>G52*100+D52*100</f>
        <v>0</v>
      </c>
      <c r="K52" s="41">
        <f>H52*3000+E52*3000</f>
        <v>0</v>
      </c>
      <c r="L52" s="41">
        <f>I52+J52+K52</f>
        <v>65000</v>
      </c>
      <c r="M52" s="41">
        <v>32500</v>
      </c>
      <c r="N52" s="41">
        <f>L52-M52</f>
        <v>32500</v>
      </c>
      <c r="O52" s="40"/>
    </row>
    <row r="53" ht="17" customHeight="1" spans="1:15">
      <c r="A53" s="20" t="s">
        <v>73</v>
      </c>
      <c r="B53" s="21" t="s">
        <v>74</v>
      </c>
      <c r="C53" s="14">
        <f>SUM(C54:C59)</f>
        <v>573</v>
      </c>
      <c r="D53" s="14">
        <f t="shared" ref="D53:N53" si="18">SUM(D54:D59)</f>
        <v>368</v>
      </c>
      <c r="E53" s="14">
        <f t="shared" si="18"/>
        <v>5</v>
      </c>
      <c r="F53" s="14">
        <f t="shared" si="18"/>
        <v>569</v>
      </c>
      <c r="G53" s="14">
        <f t="shared" si="18"/>
        <v>388</v>
      </c>
      <c r="H53" s="14">
        <f t="shared" si="18"/>
        <v>5</v>
      </c>
      <c r="I53" s="14">
        <f t="shared" si="18"/>
        <v>644475</v>
      </c>
      <c r="J53" s="14">
        <f t="shared" si="18"/>
        <v>75600</v>
      </c>
      <c r="K53" s="14">
        <f t="shared" si="18"/>
        <v>30000</v>
      </c>
      <c r="L53" s="14">
        <f t="shared" si="18"/>
        <v>750075</v>
      </c>
      <c r="M53" s="14">
        <f t="shared" si="18"/>
        <v>368375</v>
      </c>
      <c r="N53" s="14">
        <f t="shared" si="18"/>
        <v>381700</v>
      </c>
      <c r="O53" s="40"/>
    </row>
    <row r="54" ht="17" customHeight="1" spans="1:15">
      <c r="A54" s="22"/>
      <c r="B54" s="32" t="s">
        <v>75</v>
      </c>
      <c r="C54" s="17">
        <v>15</v>
      </c>
      <c r="D54" s="17">
        <v>0</v>
      </c>
      <c r="E54" s="17">
        <v>0</v>
      </c>
      <c r="F54" s="17">
        <v>8</v>
      </c>
      <c r="G54" s="17"/>
      <c r="H54" s="17"/>
      <c r="I54" s="17">
        <f>IF(C54&gt;0,32500,0)+IF(F54&gt;0,32500,0)</f>
        <v>65000</v>
      </c>
      <c r="J54" s="41">
        <f t="shared" ref="J54:J59" si="19">G54*100+D54*100</f>
        <v>0</v>
      </c>
      <c r="K54" s="41">
        <f t="shared" ref="K54:K59" si="20">H54*3000+E54*3000</f>
        <v>0</v>
      </c>
      <c r="L54" s="41">
        <f t="shared" ref="L54:L59" si="21">I54+J54+K54</f>
        <v>65000</v>
      </c>
      <c r="M54" s="41">
        <v>32500</v>
      </c>
      <c r="N54" s="41">
        <f t="shared" ref="N54:N59" si="22">L54-M54</f>
        <v>32500</v>
      </c>
      <c r="O54" s="40"/>
    </row>
    <row r="55" ht="17" customHeight="1" spans="1:15">
      <c r="A55" s="22"/>
      <c r="B55" s="32" t="s">
        <v>76</v>
      </c>
      <c r="C55" s="17">
        <v>32</v>
      </c>
      <c r="D55" s="17">
        <v>0</v>
      </c>
      <c r="E55" s="17">
        <v>1</v>
      </c>
      <c r="F55" s="17">
        <v>27</v>
      </c>
      <c r="G55" s="17"/>
      <c r="H55" s="17"/>
      <c r="I55" s="17">
        <f>IF(C55&gt;0,32500,0)+IF(F55&gt;0,32500,0)</f>
        <v>65000</v>
      </c>
      <c r="J55" s="41">
        <f t="shared" si="19"/>
        <v>0</v>
      </c>
      <c r="K55" s="41">
        <f t="shared" si="20"/>
        <v>3000</v>
      </c>
      <c r="L55" s="41">
        <f t="shared" si="21"/>
        <v>68000</v>
      </c>
      <c r="M55" s="41">
        <v>35500</v>
      </c>
      <c r="N55" s="41">
        <f t="shared" si="22"/>
        <v>32500</v>
      </c>
      <c r="O55" s="40"/>
    </row>
    <row r="56" ht="17" customHeight="1" spans="1:15">
      <c r="A56" s="22"/>
      <c r="B56" s="32" t="s">
        <v>77</v>
      </c>
      <c r="C56" s="17">
        <v>23</v>
      </c>
      <c r="D56" s="17">
        <v>0</v>
      </c>
      <c r="E56" s="17">
        <v>1</v>
      </c>
      <c r="F56" s="17">
        <v>12</v>
      </c>
      <c r="G56" s="17"/>
      <c r="H56" s="17"/>
      <c r="I56" s="17">
        <f>IF(C56&gt;0,32500,0)+IF(F56&gt;0,32500,0)</f>
        <v>65000</v>
      </c>
      <c r="J56" s="41">
        <f t="shared" si="19"/>
        <v>0</v>
      </c>
      <c r="K56" s="41">
        <f t="shared" si="20"/>
        <v>3000</v>
      </c>
      <c r="L56" s="41">
        <f t="shared" si="21"/>
        <v>68000</v>
      </c>
      <c r="M56" s="41">
        <v>35500</v>
      </c>
      <c r="N56" s="41">
        <f t="shared" si="22"/>
        <v>32500</v>
      </c>
      <c r="O56" s="40"/>
    </row>
    <row r="57" ht="17" customHeight="1" spans="1:15">
      <c r="A57" s="22"/>
      <c r="B57" s="32" t="s">
        <v>78</v>
      </c>
      <c r="C57" s="17">
        <v>15</v>
      </c>
      <c r="D57" s="17">
        <v>0</v>
      </c>
      <c r="E57" s="17">
        <v>1</v>
      </c>
      <c r="F57" s="17">
        <v>14</v>
      </c>
      <c r="G57" s="17"/>
      <c r="H57" s="17"/>
      <c r="I57" s="17">
        <f>IF(C57&gt;0,32500,0)+IF(F57&gt;0,32500,0)</f>
        <v>65000</v>
      </c>
      <c r="J57" s="41">
        <f t="shared" si="19"/>
        <v>0</v>
      </c>
      <c r="K57" s="41">
        <f t="shared" si="20"/>
        <v>3000</v>
      </c>
      <c r="L57" s="41">
        <f t="shared" si="21"/>
        <v>68000</v>
      </c>
      <c r="M57" s="41">
        <v>35500</v>
      </c>
      <c r="N57" s="41">
        <f t="shared" si="22"/>
        <v>32500</v>
      </c>
      <c r="O57" s="40"/>
    </row>
    <row r="58" ht="17" customHeight="1" spans="1:15">
      <c r="A58" s="22"/>
      <c r="B58" s="32" t="s">
        <v>79</v>
      </c>
      <c r="C58" s="17">
        <v>7</v>
      </c>
      <c r="D58" s="17">
        <v>0</v>
      </c>
      <c r="E58" s="17">
        <v>0</v>
      </c>
      <c r="F58" s="17">
        <v>6</v>
      </c>
      <c r="G58" s="17"/>
      <c r="H58" s="17"/>
      <c r="I58" s="17">
        <f>IF(C58&gt;0,32500,0)+IF(F58&gt;0,32500,0)</f>
        <v>65000</v>
      </c>
      <c r="J58" s="41">
        <f t="shared" si="19"/>
        <v>0</v>
      </c>
      <c r="K58" s="41">
        <f t="shared" si="20"/>
        <v>0</v>
      </c>
      <c r="L58" s="41">
        <f t="shared" si="21"/>
        <v>65000</v>
      </c>
      <c r="M58" s="41">
        <v>32500</v>
      </c>
      <c r="N58" s="41">
        <f t="shared" si="22"/>
        <v>32500</v>
      </c>
      <c r="O58" s="40"/>
    </row>
    <row r="59" ht="17" customHeight="1" spans="1:15">
      <c r="A59" s="24"/>
      <c r="B59" s="32" t="s">
        <v>80</v>
      </c>
      <c r="C59" s="17">
        <v>481</v>
      </c>
      <c r="D59" s="17">
        <v>368</v>
      </c>
      <c r="E59" s="17">
        <v>2</v>
      </c>
      <c r="F59" s="17">
        <v>502</v>
      </c>
      <c r="G59" s="17">
        <v>388</v>
      </c>
      <c r="H59" s="17">
        <v>5</v>
      </c>
      <c r="I59" s="41">
        <f>C59*325+F59*325</f>
        <v>319475</v>
      </c>
      <c r="J59" s="41">
        <f t="shared" si="19"/>
        <v>75600</v>
      </c>
      <c r="K59" s="41">
        <f t="shared" si="20"/>
        <v>21000</v>
      </c>
      <c r="L59" s="41">
        <f t="shared" si="21"/>
        <v>416075</v>
      </c>
      <c r="M59" s="41">
        <v>196875</v>
      </c>
      <c r="N59" s="41">
        <f t="shared" si="22"/>
        <v>219200</v>
      </c>
      <c r="O59" s="40"/>
    </row>
    <row r="60" ht="17" customHeight="1" spans="1:15">
      <c r="A60" s="15" t="s">
        <v>81</v>
      </c>
      <c r="B60" s="33" t="s">
        <v>82</v>
      </c>
      <c r="C60" s="14">
        <f>SUM(C61:C66)</f>
        <v>616</v>
      </c>
      <c r="D60" s="14">
        <f t="shared" ref="D60:N60" si="23">SUM(D61:D66)</f>
        <v>408</v>
      </c>
      <c r="E60" s="14">
        <f t="shared" si="23"/>
        <v>9</v>
      </c>
      <c r="F60" s="14">
        <f t="shared" si="23"/>
        <v>584</v>
      </c>
      <c r="G60" s="14">
        <f t="shared" si="23"/>
        <v>401</v>
      </c>
      <c r="H60" s="14">
        <f t="shared" si="23"/>
        <v>7</v>
      </c>
      <c r="I60" s="14">
        <f t="shared" si="23"/>
        <v>681200</v>
      </c>
      <c r="J60" s="14">
        <f t="shared" si="23"/>
        <v>80900</v>
      </c>
      <c r="K60" s="14">
        <f t="shared" si="23"/>
        <v>48000</v>
      </c>
      <c r="L60" s="14">
        <f t="shared" si="23"/>
        <v>810100</v>
      </c>
      <c r="M60" s="14">
        <f t="shared" si="23"/>
        <v>413800</v>
      </c>
      <c r="N60" s="14">
        <f t="shared" si="23"/>
        <v>396300</v>
      </c>
      <c r="O60" s="40"/>
    </row>
    <row r="61" ht="17" customHeight="1" spans="1:15">
      <c r="A61" s="15"/>
      <c r="B61" s="34" t="s">
        <v>83</v>
      </c>
      <c r="C61" s="17">
        <v>562</v>
      </c>
      <c r="D61" s="17">
        <v>408</v>
      </c>
      <c r="E61" s="17">
        <v>8</v>
      </c>
      <c r="F61" s="17">
        <v>534</v>
      </c>
      <c r="G61" s="17">
        <v>401</v>
      </c>
      <c r="H61" s="17">
        <v>7</v>
      </c>
      <c r="I61" s="41">
        <f>C61*325+F61*325</f>
        <v>356200</v>
      </c>
      <c r="J61" s="41">
        <f>G61*100+D61*100</f>
        <v>80900</v>
      </c>
      <c r="K61" s="41">
        <f>H61*3000+E61*3000</f>
        <v>45000</v>
      </c>
      <c r="L61" s="41">
        <f>I61+J61+K61</f>
        <v>482100</v>
      </c>
      <c r="M61" s="41">
        <v>248300</v>
      </c>
      <c r="N61" s="41">
        <f>L61-M61</f>
        <v>233800</v>
      </c>
      <c r="O61" s="40"/>
    </row>
    <row r="62" ht="17" customHeight="1" spans="1:15">
      <c r="A62" s="15"/>
      <c r="B62" s="34" t="s">
        <v>84</v>
      </c>
      <c r="C62" s="17">
        <v>25</v>
      </c>
      <c r="D62" s="17">
        <v>0</v>
      </c>
      <c r="E62" s="17">
        <v>1</v>
      </c>
      <c r="F62" s="17">
        <v>26</v>
      </c>
      <c r="G62" s="17"/>
      <c r="H62" s="17"/>
      <c r="I62" s="17">
        <f>IF(C62&gt;0,32500,0)+IF(F62&gt;0,32500,0)</f>
        <v>65000</v>
      </c>
      <c r="J62" s="41">
        <f>G62*100+D62*100</f>
        <v>0</v>
      </c>
      <c r="K62" s="41">
        <f>H62*3000+E62*3000</f>
        <v>3000</v>
      </c>
      <c r="L62" s="41">
        <f>I62+J62+K62</f>
        <v>68000</v>
      </c>
      <c r="M62" s="41">
        <v>35500</v>
      </c>
      <c r="N62" s="41">
        <f>L62-M62</f>
        <v>32500</v>
      </c>
      <c r="O62" s="40"/>
    </row>
    <row r="63" ht="17" customHeight="1" spans="1:15">
      <c r="A63" s="15"/>
      <c r="B63" s="34" t="s">
        <v>85</v>
      </c>
      <c r="C63" s="17">
        <v>4</v>
      </c>
      <c r="D63" s="17">
        <v>0</v>
      </c>
      <c r="E63" s="17"/>
      <c r="F63" s="17">
        <v>2</v>
      </c>
      <c r="G63" s="17"/>
      <c r="H63" s="17"/>
      <c r="I63" s="17">
        <f>IF(C63&gt;0,32500,0)+IF(F63&gt;0,32500,0)</f>
        <v>65000</v>
      </c>
      <c r="J63" s="41">
        <f>G63*100+D63*100</f>
        <v>0</v>
      </c>
      <c r="K63" s="41">
        <f>H63*3000+E63*3000</f>
        <v>0</v>
      </c>
      <c r="L63" s="41">
        <f>I63+J63+K63</f>
        <v>65000</v>
      </c>
      <c r="M63" s="41">
        <v>32500</v>
      </c>
      <c r="N63" s="41">
        <f>L63-M63</f>
        <v>32500</v>
      </c>
      <c r="O63" s="40"/>
    </row>
    <row r="64" ht="17" customHeight="1" spans="1:15">
      <c r="A64" s="15"/>
      <c r="B64" s="34" t="s">
        <v>86</v>
      </c>
      <c r="C64" s="17">
        <v>11</v>
      </c>
      <c r="D64" s="17">
        <v>0</v>
      </c>
      <c r="E64" s="17"/>
      <c r="F64" s="17">
        <v>11</v>
      </c>
      <c r="G64" s="17"/>
      <c r="H64" s="17"/>
      <c r="I64" s="17">
        <f>IF(C64&gt;0,32500,0)+IF(F64&gt;0,32500,0)</f>
        <v>65000</v>
      </c>
      <c r="J64" s="41">
        <f>G64*100+D64*100</f>
        <v>0</v>
      </c>
      <c r="K64" s="41">
        <f>H64*3000+E64*3000</f>
        <v>0</v>
      </c>
      <c r="L64" s="41">
        <f>I64+J64+K64</f>
        <v>65000</v>
      </c>
      <c r="M64" s="41">
        <v>32500</v>
      </c>
      <c r="N64" s="41">
        <f>L64-M64</f>
        <v>32500</v>
      </c>
      <c r="O64" s="40"/>
    </row>
    <row r="65" ht="17" customHeight="1" spans="1:15">
      <c r="A65" s="15"/>
      <c r="B65" s="34" t="s">
        <v>87</v>
      </c>
      <c r="C65" s="17">
        <v>9</v>
      </c>
      <c r="D65" s="17">
        <v>0</v>
      </c>
      <c r="E65" s="17"/>
      <c r="F65" s="17">
        <v>5</v>
      </c>
      <c r="G65" s="17"/>
      <c r="H65" s="17"/>
      <c r="I65" s="17">
        <f>IF(C65&gt;0,32500,0)+IF(F65&gt;0,32500,0)</f>
        <v>65000</v>
      </c>
      <c r="J65" s="41">
        <f t="shared" ref="J65:J72" si="24">G65*100+D65*100</f>
        <v>0</v>
      </c>
      <c r="K65" s="41">
        <f t="shared" ref="K65:K72" si="25">H65*3000+E65*3000</f>
        <v>0</v>
      </c>
      <c r="L65" s="41">
        <f t="shared" ref="L65:L72" si="26">I65+J65+K65</f>
        <v>65000</v>
      </c>
      <c r="M65" s="41">
        <v>32500</v>
      </c>
      <c r="N65" s="41">
        <f t="shared" ref="N65:N72" si="27">L65-M65</f>
        <v>32500</v>
      </c>
      <c r="O65" s="40"/>
    </row>
    <row r="66" ht="17" customHeight="1" spans="1:15">
      <c r="A66" s="15"/>
      <c r="B66" s="34" t="s">
        <v>88</v>
      </c>
      <c r="C66" s="17">
        <v>5</v>
      </c>
      <c r="D66" s="17">
        <v>0</v>
      </c>
      <c r="E66" s="17"/>
      <c r="F66" s="17">
        <v>6</v>
      </c>
      <c r="G66" s="17"/>
      <c r="H66" s="17"/>
      <c r="I66" s="17">
        <f>IF(C66&gt;0,32500,0)+IF(F66&gt;0,32500,0)</f>
        <v>65000</v>
      </c>
      <c r="J66" s="41">
        <f t="shared" si="24"/>
        <v>0</v>
      </c>
      <c r="K66" s="41">
        <f t="shared" si="25"/>
        <v>0</v>
      </c>
      <c r="L66" s="41">
        <f t="shared" si="26"/>
        <v>65000</v>
      </c>
      <c r="M66" s="41">
        <v>32500</v>
      </c>
      <c r="N66" s="41">
        <f t="shared" si="27"/>
        <v>32500</v>
      </c>
      <c r="O66" s="40"/>
    </row>
    <row r="67" ht="24" customHeight="1" spans="1:15">
      <c r="A67" s="43" t="s">
        <v>89</v>
      </c>
      <c r="B67" s="44" t="s">
        <v>90</v>
      </c>
      <c r="C67" s="17">
        <v>1915</v>
      </c>
      <c r="D67" s="17">
        <v>0</v>
      </c>
      <c r="E67" s="17">
        <v>8</v>
      </c>
      <c r="F67" s="17">
        <v>1871</v>
      </c>
      <c r="G67" s="17">
        <v>0</v>
      </c>
      <c r="H67" s="17">
        <v>9</v>
      </c>
      <c r="I67" s="41">
        <f t="shared" ref="I67:I70" si="28">C67*325+F67*325</f>
        <v>1230450</v>
      </c>
      <c r="J67" s="41">
        <f t="shared" si="24"/>
        <v>0</v>
      </c>
      <c r="K67" s="41">
        <f t="shared" si="25"/>
        <v>51000</v>
      </c>
      <c r="L67" s="41">
        <f t="shared" si="26"/>
        <v>1281450</v>
      </c>
      <c r="M67" s="41">
        <v>645650</v>
      </c>
      <c r="N67" s="41">
        <f t="shared" si="27"/>
        <v>635800</v>
      </c>
      <c r="O67" s="39" t="s">
        <v>17</v>
      </c>
    </row>
    <row r="68" ht="17" customHeight="1" spans="1:15">
      <c r="A68" s="43"/>
      <c r="B68" s="45" t="s">
        <v>91</v>
      </c>
      <c r="C68" s="17">
        <v>799</v>
      </c>
      <c r="D68" s="17">
        <v>0</v>
      </c>
      <c r="E68" s="17">
        <v>3</v>
      </c>
      <c r="F68" s="17">
        <v>1220</v>
      </c>
      <c r="G68" s="17">
        <v>0</v>
      </c>
      <c r="H68" s="17">
        <v>5</v>
      </c>
      <c r="I68" s="41">
        <f t="shared" si="28"/>
        <v>656175</v>
      </c>
      <c r="J68" s="41">
        <f t="shared" si="24"/>
        <v>0</v>
      </c>
      <c r="K68" s="41">
        <f t="shared" si="25"/>
        <v>24000</v>
      </c>
      <c r="L68" s="41">
        <f t="shared" si="26"/>
        <v>680175</v>
      </c>
      <c r="M68" s="41">
        <v>266000</v>
      </c>
      <c r="N68" s="41">
        <f t="shared" si="27"/>
        <v>414175</v>
      </c>
      <c r="O68" s="40"/>
    </row>
    <row r="69" ht="17" customHeight="1" spans="1:15">
      <c r="A69" s="46" t="s">
        <v>92</v>
      </c>
      <c r="B69" s="46"/>
      <c r="C69" s="47">
        <f>SUM(C70:C72)</f>
        <v>4964</v>
      </c>
      <c r="D69" s="47">
        <f t="shared" ref="D69:N69" si="29">SUM(D70:D72)</f>
        <v>4895</v>
      </c>
      <c r="E69" s="47">
        <f t="shared" si="29"/>
        <v>28</v>
      </c>
      <c r="F69" s="47">
        <f t="shared" si="29"/>
        <v>4900</v>
      </c>
      <c r="G69" s="47">
        <f t="shared" si="29"/>
        <v>4887</v>
      </c>
      <c r="H69" s="47">
        <f t="shared" si="29"/>
        <v>21</v>
      </c>
      <c r="I69" s="47">
        <f t="shared" si="29"/>
        <v>4192200</v>
      </c>
      <c r="J69" s="47">
        <f t="shared" si="29"/>
        <v>978200</v>
      </c>
      <c r="K69" s="47">
        <f t="shared" si="29"/>
        <v>147000</v>
      </c>
      <c r="L69" s="47">
        <f t="shared" si="29"/>
        <v>5317400</v>
      </c>
      <c r="M69" s="47">
        <f t="shared" si="29"/>
        <v>2682950</v>
      </c>
      <c r="N69" s="47">
        <f t="shared" si="29"/>
        <v>2634450</v>
      </c>
      <c r="O69" s="39"/>
    </row>
    <row r="70" ht="17" customHeight="1" spans="1:15">
      <c r="A70" s="48" t="s">
        <v>93</v>
      </c>
      <c r="B70" s="48"/>
      <c r="C70" s="49">
        <v>2207</v>
      </c>
      <c r="D70" s="49">
        <v>2146</v>
      </c>
      <c r="E70" s="50">
        <v>12</v>
      </c>
      <c r="F70" s="51">
        <v>1967</v>
      </c>
      <c r="G70" s="51">
        <v>1962</v>
      </c>
      <c r="H70" s="52">
        <v>5</v>
      </c>
      <c r="I70" s="41">
        <f>C70*425+F70*425</f>
        <v>1773950</v>
      </c>
      <c r="J70" s="41">
        <f t="shared" si="24"/>
        <v>410800</v>
      </c>
      <c r="K70" s="41">
        <f t="shared" si="25"/>
        <v>51000</v>
      </c>
      <c r="L70" s="41">
        <f t="shared" si="26"/>
        <v>2235750</v>
      </c>
      <c r="M70" s="17">
        <v>1188925</v>
      </c>
      <c r="N70" s="41">
        <f t="shared" si="27"/>
        <v>1046825</v>
      </c>
      <c r="O70" s="39"/>
    </row>
    <row r="71" ht="17" customHeight="1" spans="1:15">
      <c r="A71" s="48" t="s">
        <v>94</v>
      </c>
      <c r="B71" s="48"/>
      <c r="C71" s="49">
        <v>2477</v>
      </c>
      <c r="D71" s="49">
        <v>2471</v>
      </c>
      <c r="E71" s="50">
        <v>14</v>
      </c>
      <c r="F71" s="52">
        <v>2367</v>
      </c>
      <c r="G71" s="52">
        <v>2361</v>
      </c>
      <c r="H71" s="52">
        <v>14</v>
      </c>
      <c r="I71" s="41">
        <f>C71*425+F71*425</f>
        <v>2058700</v>
      </c>
      <c r="J71" s="41">
        <f t="shared" si="24"/>
        <v>483200</v>
      </c>
      <c r="K71" s="41">
        <f t="shared" si="25"/>
        <v>84000</v>
      </c>
      <c r="L71" s="41">
        <f t="shared" si="26"/>
        <v>2625900</v>
      </c>
      <c r="M71" s="17">
        <v>1342800</v>
      </c>
      <c r="N71" s="41">
        <f t="shared" si="27"/>
        <v>1283100</v>
      </c>
      <c r="O71" s="40"/>
    </row>
    <row r="72" ht="17" customHeight="1" spans="1:15">
      <c r="A72" s="53" t="s">
        <v>95</v>
      </c>
      <c r="B72" s="53"/>
      <c r="C72" s="54">
        <v>280</v>
      </c>
      <c r="D72" s="54">
        <v>278</v>
      </c>
      <c r="E72" s="55">
        <v>2</v>
      </c>
      <c r="F72" s="51">
        <v>566</v>
      </c>
      <c r="G72" s="51">
        <v>564</v>
      </c>
      <c r="H72" s="56">
        <v>2</v>
      </c>
      <c r="I72" s="41">
        <f>C72*425+F72*425</f>
        <v>359550</v>
      </c>
      <c r="J72" s="41">
        <f t="shared" si="24"/>
        <v>84200</v>
      </c>
      <c r="K72" s="41">
        <f t="shared" si="25"/>
        <v>12000</v>
      </c>
      <c r="L72" s="41">
        <f t="shared" si="26"/>
        <v>455750</v>
      </c>
      <c r="M72" s="17">
        <v>151225</v>
      </c>
      <c r="N72" s="41">
        <f t="shared" si="27"/>
        <v>304525</v>
      </c>
      <c r="O72" s="40"/>
    </row>
  </sheetData>
  <autoFilter ref="A4:Q72">
    <extLst/>
  </autoFilter>
  <mergeCells count="26">
    <mergeCell ref="A1:B1"/>
    <mergeCell ref="A2:O2"/>
    <mergeCell ref="C3:E3"/>
    <mergeCell ref="F3:H3"/>
    <mergeCell ref="I3:L3"/>
    <mergeCell ref="A5:B5"/>
    <mergeCell ref="A6:B6"/>
    <mergeCell ref="A69:B69"/>
    <mergeCell ref="A70:B70"/>
    <mergeCell ref="A71:B71"/>
    <mergeCell ref="A72:B72"/>
    <mergeCell ref="A7:A13"/>
    <mergeCell ref="A14:A17"/>
    <mergeCell ref="A18:A23"/>
    <mergeCell ref="A24:A27"/>
    <mergeCell ref="A28:A33"/>
    <mergeCell ref="A34:A39"/>
    <mergeCell ref="A40:A47"/>
    <mergeCell ref="A48:A52"/>
    <mergeCell ref="A53:A59"/>
    <mergeCell ref="A60:A66"/>
    <mergeCell ref="A67:A68"/>
    <mergeCell ref="M3:M4"/>
    <mergeCell ref="N3:N4"/>
    <mergeCell ref="O3:O4"/>
    <mergeCell ref="A3:B4"/>
  </mergeCells>
  <pageMargins left="0.66875" right="0.393055555555556" top="0.590277777777778" bottom="0.354166666666667" header="0.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胭脂砒霜</cp:lastModifiedBy>
  <dcterms:created xsi:type="dcterms:W3CDTF">2021-09-23T08:01:00Z</dcterms:created>
  <dcterms:modified xsi:type="dcterms:W3CDTF">2021-09-28T07:17:44Z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448A8C31250C4E0596ED16F4AC1C5FAB</vt:lpwstr>
  </property>
  <property fmtid="{D5CDD505-2E9C-101B-9397-08002B2CF9AE}" pid="3" name="KSOProductBuildVer">
    <vt:lpwstr>2052-11.1.0.10000</vt:lpwstr>
  </property>
</Properties>
</file>