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Sheet1!$A$4:$T$53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<sst xmlns="http://schemas.openxmlformats.org/spreadsheetml/2006/main" count="95" uniqueCount="87">
  <si>
    <t>附件</t>
  </si>
  <si>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年下达第二批义教公用经费补助资金分配表</t>
    </r>
  </si>
  <si>
    <t>学校</t>
  </si>
  <si>
    <t>2025年春学生数</t>
  </si>
  <si>
    <t>2025年秋学生数</t>
  </si>
  <si>
    <t>2025年全年预测数</t>
  </si>
  <si>
    <t>提前下达（元）</t>
  </si>
  <si>
    <t>本次下达</t>
  </si>
  <si>
    <t>备注</t>
  </si>
  <si>
    <t>学生人数</t>
  </si>
  <si>
    <t>寄宿生数</t>
  </si>
  <si>
    <t>其中在校持证残疾学生数</t>
  </si>
  <si>
    <t>公用经费（元）</t>
  </si>
  <si>
    <t>寄宿生提高公用经费（元）</t>
  </si>
  <si>
    <t>特教公用经费（元）</t>
  </si>
  <si>
    <t>合计（元）</t>
  </si>
  <si>
    <t>合计</t>
  </si>
  <si>
    <t>中央资金</t>
  </si>
  <si>
    <t>自治区资金</t>
  </si>
  <si>
    <t>县级资金</t>
  </si>
  <si>
    <t>总合计</t>
  </si>
  <si>
    <t xml:space="preserve">  小学合计</t>
  </si>
  <si>
    <t>龙脊镇</t>
  </si>
  <si>
    <t>龙脊镇中心校合计</t>
  </si>
  <si>
    <t>龙脊镇小学</t>
  </si>
  <si>
    <t>中六教学点</t>
  </si>
  <si>
    <t>大寨教学点</t>
  </si>
  <si>
    <t>翁江教学点</t>
  </si>
  <si>
    <t>龙胜镇</t>
  </si>
  <si>
    <t>龙胜镇中心校合计</t>
  </si>
  <si>
    <t>龙胜镇小学</t>
  </si>
  <si>
    <t>含镇中学生就近随班1人</t>
  </si>
  <si>
    <t>平也教学点</t>
  </si>
  <si>
    <t>泗水乡</t>
  </si>
  <si>
    <t>泗水乡中心校合计</t>
  </si>
  <si>
    <t>泗水小学</t>
  </si>
  <si>
    <t>希望教学点</t>
  </si>
  <si>
    <t>江底乡</t>
  </si>
  <si>
    <t>江底乡中心校合计</t>
  </si>
  <si>
    <t>江底小学</t>
  </si>
  <si>
    <t>马堤乡</t>
  </si>
  <si>
    <t>马堤乡中心校合计</t>
  </si>
  <si>
    <t>马堤民小</t>
  </si>
  <si>
    <t>芙蓉教学点</t>
  </si>
  <si>
    <t>里市教学点</t>
  </si>
  <si>
    <t>东升教学点</t>
  </si>
  <si>
    <t>伟江乡</t>
  </si>
  <si>
    <t>伟江乡中心校合计</t>
  </si>
  <si>
    <t>伟江民小</t>
  </si>
  <si>
    <t>里木教学点</t>
  </si>
  <si>
    <t>平等镇</t>
  </si>
  <si>
    <t>平等镇中心校合计</t>
  </si>
  <si>
    <t>蒙洞教学点</t>
  </si>
  <si>
    <t>含民中学生就近随班1人、</t>
  </si>
  <si>
    <t>小江教学点</t>
  </si>
  <si>
    <t>含民中就近随班1人、</t>
  </si>
  <si>
    <t>平等小学</t>
  </si>
  <si>
    <t>乐江镇</t>
  </si>
  <si>
    <t>乐江镇中心校合计</t>
  </si>
  <si>
    <t>乐江小学</t>
  </si>
  <si>
    <t>地灵教学点</t>
  </si>
  <si>
    <t>宝赠教学点</t>
  </si>
  <si>
    <t>西腰教学点</t>
  </si>
  <si>
    <t>瓢里镇</t>
  </si>
  <si>
    <t>瓢里镇中心校合计</t>
  </si>
  <si>
    <t>思陇教学点</t>
  </si>
  <si>
    <t>平岭教学点</t>
  </si>
  <si>
    <t>瓢里小学</t>
  </si>
  <si>
    <t>含在实中就近随班1人</t>
  </si>
  <si>
    <t>三门镇</t>
  </si>
  <si>
    <t>三门镇中心校合计</t>
  </si>
  <si>
    <t>三门小学</t>
  </si>
  <si>
    <t>双朗教学点</t>
  </si>
  <si>
    <t>双江教学点</t>
  </si>
  <si>
    <t>同列教学点</t>
  </si>
  <si>
    <t>大罗教学点</t>
  </si>
  <si>
    <t>县直</t>
  </si>
  <si>
    <t>龙胜小学</t>
  </si>
  <si>
    <t>龙胜镇二小</t>
  </si>
  <si>
    <t>龙胜镇三小</t>
  </si>
  <si>
    <t xml:space="preserve">   初中合计</t>
  </si>
  <si>
    <t xml:space="preserve">       民族中学</t>
  </si>
  <si>
    <t>不含在小江、荤洞教学点就近随班2人，补24春补1人特教</t>
  </si>
  <si>
    <t xml:space="preserve">       实验中学</t>
  </si>
  <si>
    <t>不含在瓢里镇小学就近随班1人</t>
  </si>
  <si>
    <t xml:space="preserve">      龙胜镇初中</t>
  </si>
  <si>
    <t>不含在镇小、泗小、伟江就近随班的3人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</si>
</sst>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国标仿宋-GB/T 2312"/>
      <charset val="134"/>
    </font>
    <font>
      <sz val="2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2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7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30" borderId="13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/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3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/>
    <xf numFmtId="0" fontId="7" fillId="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4" applyNumberFormat="1" applyFont="1" applyFill="1" applyBorder="1" applyAlignment="1">
      <alignment horizontal="left" vertical="center" wrapText="1" shrinkToFit="1"/>
    </xf>
    <xf numFmtId="0" fontId="3" fillId="0" borderId="1" xfId="4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2" borderId="1" xfId="2" applyFont="1" applyFill="1" applyBorder="1" applyAlignment="1">
      <alignment horizontal="left" vertical="center" wrapText="1" shrinkToFit="1"/>
    </xf>
    <xf numFmtId="0" fontId="3" fillId="2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left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>
      <alignment vertical="center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41" fontId="3" fillId="0" borderId="1" xfId="0" applyNumberFormat="1" applyFont="1" applyFill="1" applyBorder="1" applyAlignment="1">
      <alignment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>
      <alignment vertical="center"/>
    </xf>
  </cellXfs>
  <cellStyles count="56">
    <cellStyle name="常规" xfId="0" builtinId="0"/>
    <cellStyle name="常规 2 2 2 2" xfId="1"/>
    <cellStyle name="常规_Sheet3" xfId="2"/>
    <cellStyle name="常规_Sheet3 2 2 2" xfId="3"/>
    <cellStyle name="常规_Sheet2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常规Sheet1 2 2" xfId="35"/>
    <cellStyle name="货币" xfId="36" builtinId="4"/>
    <cellStyle name="千位分隔" xfId="37" builtinId="3"/>
    <cellStyle name="常规Sheet3 2" xfId="38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 2 2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3"/>
  <sheetViews>
    <sheetView tabSelected="1" workbookViewId="0">
      <pane xSplit="2" ySplit="5" topLeftCell="C28" activePane="bottomRight" state="frozen"/>
      <selection/>
      <selection pane="topRight"/>
      <selection pane="bottomLeft"/>
      <selection pane="bottomRight" activeCell="P36" sqref="P36"/>
    </sheetView>
  </sheetViews>
  <sheetFormatPr defaultColWidth="9" defaultRowHeight="14.25"/>
  <cols>
    <col min="1" max="1" width="7.525" customWidth="1"/>
    <col min="2" max="2" width="15.7916666666667" customWidth="1"/>
    <col min="3" max="3" width="5.98333333333333" customWidth="1"/>
    <col min="4" max="4" width="6.26666666666667" customWidth="1"/>
    <col min="5" max="8" width="9.375"/>
    <col min="9" max="9" width="10.375"/>
    <col min="10" max="10" width="9.25"/>
    <col min="12" max="12" width="12.5" style="5" customWidth="1"/>
    <col min="13" max="15" width="13.375" style="5" customWidth="1"/>
    <col min="16" max="16" width="12.875" style="6" customWidth="1"/>
    <col min="17" max="17" width="10.5416666666667" style="6" customWidth="1"/>
    <col min="18" max="18" width="9.91666666666667" style="6" customWidth="1"/>
    <col min="19" max="19" width="9.375" style="6" customWidth="1"/>
    <col min="20" max="20" width="21.25" style="6" customWidth="1"/>
  </cols>
  <sheetData>
    <row r="1" ht="17.25" spans="1:2">
      <c r="A1" s="7" t="s">
        <v>0</v>
      </c>
      <c r="B1" s="7"/>
    </row>
    <row r="2" ht="34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21" customHeight="1" spans="1:20">
      <c r="A3" s="9" t="s">
        <v>2</v>
      </c>
      <c r="B3" s="9"/>
      <c r="C3" s="9" t="s">
        <v>3</v>
      </c>
      <c r="D3" s="9"/>
      <c r="E3" s="9"/>
      <c r="F3" s="9" t="s">
        <v>4</v>
      </c>
      <c r="G3" s="9"/>
      <c r="H3" s="9"/>
      <c r="I3" s="9" t="s">
        <v>5</v>
      </c>
      <c r="J3" s="9"/>
      <c r="K3" s="9"/>
      <c r="L3" s="36"/>
      <c r="M3" s="42" t="s">
        <v>6</v>
      </c>
      <c r="N3" s="43"/>
      <c r="O3" s="44"/>
      <c r="P3" s="45" t="s">
        <v>7</v>
      </c>
      <c r="Q3" s="45"/>
      <c r="R3" s="45"/>
      <c r="S3" s="49"/>
      <c r="T3" s="46" t="s">
        <v>8</v>
      </c>
    </row>
    <row r="4" s="1" customFormat="1" ht="42" customHeight="1" spans="1:20">
      <c r="A4" s="9"/>
      <c r="B4" s="9"/>
      <c r="C4" s="10" t="s">
        <v>9</v>
      </c>
      <c r="D4" s="10" t="s">
        <v>10</v>
      </c>
      <c r="E4" s="9" t="s">
        <v>11</v>
      </c>
      <c r="F4" s="10" t="s">
        <v>9</v>
      </c>
      <c r="G4" s="10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36" t="s">
        <v>15</v>
      </c>
      <c r="M4" s="37" t="s">
        <v>16</v>
      </c>
      <c r="N4" s="36" t="s">
        <v>17</v>
      </c>
      <c r="O4" s="36" t="s">
        <v>18</v>
      </c>
      <c r="P4" s="46" t="s">
        <v>16</v>
      </c>
      <c r="Q4" s="46" t="s">
        <v>17</v>
      </c>
      <c r="R4" s="46" t="s">
        <v>18</v>
      </c>
      <c r="S4" s="46" t="s">
        <v>19</v>
      </c>
      <c r="T4" s="46"/>
    </row>
    <row r="5" s="2" customFormat="1" ht="23" customHeight="1" spans="1:20">
      <c r="A5" s="11" t="s">
        <v>20</v>
      </c>
      <c r="B5" s="11"/>
      <c r="C5" s="12">
        <f t="shared" ref="C5:L5" si="0">C50+C6</f>
        <v>14245</v>
      </c>
      <c r="D5" s="12">
        <f t="shared" si="0"/>
        <v>8165</v>
      </c>
      <c r="E5" s="12">
        <f t="shared" si="0"/>
        <v>112</v>
      </c>
      <c r="F5" s="12">
        <f t="shared" si="0"/>
        <v>13740</v>
      </c>
      <c r="G5" s="12">
        <f t="shared" si="0"/>
        <v>7728</v>
      </c>
      <c r="H5" s="12">
        <f t="shared" si="0"/>
        <v>92</v>
      </c>
      <c r="I5" s="12">
        <f t="shared" si="0"/>
        <v>12187530</v>
      </c>
      <c r="J5" s="12">
        <f t="shared" si="0"/>
        <v>2383950</v>
      </c>
      <c r="K5" s="12">
        <f t="shared" si="0"/>
        <v>717500</v>
      </c>
      <c r="L5" s="37">
        <f t="shared" si="0"/>
        <v>15288980</v>
      </c>
      <c r="M5" s="37">
        <v>15500000</v>
      </c>
      <c r="N5" s="37">
        <v>13050000</v>
      </c>
      <c r="O5" s="37">
        <v>2450000</v>
      </c>
      <c r="P5" s="47">
        <f>L5-M5</f>
        <v>-211020</v>
      </c>
      <c r="Q5" s="12">
        <f>Q50+Q6</f>
        <v>-390000</v>
      </c>
      <c r="R5" s="12">
        <f>R50+R6</f>
        <v>-73000</v>
      </c>
      <c r="S5" s="12">
        <f>S50+S6</f>
        <v>251980</v>
      </c>
      <c r="T5" s="47"/>
    </row>
    <row r="6" s="2" customFormat="1" ht="23" customHeight="1" spans="1:20">
      <c r="A6" s="11" t="s">
        <v>21</v>
      </c>
      <c r="B6" s="11"/>
      <c r="C6" s="12">
        <f t="shared" ref="C6:H6" si="1">C7+C12+C15+C18+C20+C25+C28+C32+C37+C41+C47+C48+C49</f>
        <v>9466</v>
      </c>
      <c r="D6" s="12">
        <f t="shared" si="1"/>
        <v>3400</v>
      </c>
      <c r="E6" s="12">
        <f t="shared" si="1"/>
        <v>81</v>
      </c>
      <c r="F6" s="12">
        <f t="shared" si="1"/>
        <v>8808</v>
      </c>
      <c r="G6" s="12">
        <f t="shared" si="1"/>
        <v>2808</v>
      </c>
      <c r="H6" s="12">
        <f t="shared" si="1"/>
        <v>64</v>
      </c>
      <c r="I6" s="12">
        <f t="shared" ref="I6:O6" si="2">I7+I12+I15+I18+I20+I25+I28+I32+I37+I41+I47+I48+I49</f>
        <v>7623360</v>
      </c>
      <c r="J6" s="12">
        <f t="shared" si="2"/>
        <v>931200</v>
      </c>
      <c r="K6" s="12">
        <f t="shared" si="2"/>
        <v>507500</v>
      </c>
      <c r="L6" s="12">
        <f t="shared" si="2"/>
        <v>9062060</v>
      </c>
      <c r="M6" s="48">
        <f t="shared" si="2"/>
        <v>9235020</v>
      </c>
      <c r="N6" s="48">
        <f t="shared" si="2"/>
        <v>7774888</v>
      </c>
      <c r="O6" s="48">
        <f t="shared" si="2"/>
        <v>1460132</v>
      </c>
      <c r="P6" s="47">
        <f t="shared" ref="P6:P53" si="3">L6-M6</f>
        <v>-172960</v>
      </c>
      <c r="Q6" s="12">
        <f>Q7+Q12+Q15+Q18+Q20+Q25+Q28+Q32+Q37+Q41+Q47+Q48+Q49</f>
        <v>-262530</v>
      </c>
      <c r="R6" s="12">
        <f>R7+R12+R15+R18+R20+R25+R28+R32+R37+R41+R47+R48+R49</f>
        <v>0</v>
      </c>
      <c r="S6" s="12">
        <f>S7+S12+S15+S18+S20+S25+S28+S32+S37+S41+S47+S48+S49</f>
        <v>89570</v>
      </c>
      <c r="T6" s="47"/>
    </row>
    <row r="7" s="2" customFormat="1" ht="23" customHeight="1" spans="1:20">
      <c r="A7" s="9" t="s">
        <v>22</v>
      </c>
      <c r="B7" s="12" t="s">
        <v>23</v>
      </c>
      <c r="C7" s="13">
        <f t="shared" ref="C7:L7" si="4">SUM(C8:C11)</f>
        <v>626</v>
      </c>
      <c r="D7" s="13">
        <f t="shared" si="4"/>
        <v>364</v>
      </c>
      <c r="E7" s="13">
        <f t="shared" si="4"/>
        <v>8</v>
      </c>
      <c r="F7" s="13">
        <f t="shared" si="4"/>
        <v>542</v>
      </c>
      <c r="G7" s="13">
        <f t="shared" si="4"/>
        <v>281</v>
      </c>
      <c r="H7" s="13">
        <f t="shared" si="4"/>
        <v>7</v>
      </c>
      <c r="I7" s="13">
        <f t="shared" si="4"/>
        <v>555120</v>
      </c>
      <c r="J7" s="13">
        <f t="shared" si="4"/>
        <v>96750</v>
      </c>
      <c r="K7" s="13">
        <f t="shared" si="4"/>
        <v>52500</v>
      </c>
      <c r="L7" s="38">
        <f t="shared" si="4"/>
        <v>704370</v>
      </c>
      <c r="M7" s="38">
        <v>788940</v>
      </c>
      <c r="N7" s="38">
        <v>663586</v>
      </c>
      <c r="O7" s="38">
        <v>125354</v>
      </c>
      <c r="P7" s="47">
        <f t="shared" si="3"/>
        <v>-84570</v>
      </c>
      <c r="Q7" s="13">
        <f>SUM(Q8:Q11)</f>
        <v>-84570</v>
      </c>
      <c r="R7" s="13">
        <f>SUM(R8:R11)</f>
        <v>0</v>
      </c>
      <c r="S7" s="13">
        <f>SUM(S8:S11)</f>
        <v>0</v>
      </c>
      <c r="T7" s="47"/>
    </row>
    <row r="8" s="2" customFormat="1" ht="18" customHeight="1" spans="1:20">
      <c r="A8" s="9"/>
      <c r="B8" s="14" t="s">
        <v>24</v>
      </c>
      <c r="C8" s="15">
        <v>604</v>
      </c>
      <c r="D8" s="15">
        <v>364</v>
      </c>
      <c r="E8" s="15">
        <v>8</v>
      </c>
      <c r="F8" s="15">
        <v>538</v>
      </c>
      <c r="G8" s="15">
        <v>281</v>
      </c>
      <c r="H8" s="15">
        <v>7</v>
      </c>
      <c r="I8" s="15">
        <f>C8*360+F8*360</f>
        <v>411120</v>
      </c>
      <c r="J8" s="15">
        <f>D8*150+G8*150</f>
        <v>96750</v>
      </c>
      <c r="K8" s="15">
        <f>E8*3500+H8*3500</f>
        <v>52500</v>
      </c>
      <c r="L8" s="39">
        <f>SUM(I8:K8)</f>
        <v>560370</v>
      </c>
      <c r="M8" s="38">
        <v>572940</v>
      </c>
      <c r="N8" s="38">
        <v>481786</v>
      </c>
      <c r="O8" s="38">
        <v>91154</v>
      </c>
      <c r="P8" s="47">
        <f t="shared" si="3"/>
        <v>-12570</v>
      </c>
      <c r="Q8" s="47">
        <v>-12570</v>
      </c>
      <c r="R8" s="47"/>
      <c r="S8" s="47"/>
      <c r="T8" s="47"/>
    </row>
    <row r="9" s="2" customFormat="1" ht="23" customHeight="1" spans="1:20">
      <c r="A9" s="9"/>
      <c r="B9" s="14" t="s">
        <v>25</v>
      </c>
      <c r="C9" s="15">
        <v>5</v>
      </c>
      <c r="D9" s="15"/>
      <c r="E9" s="15"/>
      <c r="F9" s="15"/>
      <c r="G9" s="15"/>
      <c r="H9" s="15"/>
      <c r="I9" s="15">
        <v>36000</v>
      </c>
      <c r="J9" s="15">
        <f>D9*300</f>
        <v>0</v>
      </c>
      <c r="K9" s="15">
        <f>E9*7000</f>
        <v>0</v>
      </c>
      <c r="L9" s="39">
        <f>SUM(I9:K9)</f>
        <v>36000</v>
      </c>
      <c r="M9" s="38">
        <v>72000</v>
      </c>
      <c r="N9" s="38">
        <v>60600</v>
      </c>
      <c r="O9" s="38">
        <v>11400</v>
      </c>
      <c r="P9" s="47">
        <f t="shared" si="3"/>
        <v>-36000</v>
      </c>
      <c r="Q9" s="47">
        <v>-36000</v>
      </c>
      <c r="R9" s="47"/>
      <c r="S9" s="47"/>
      <c r="T9" s="47"/>
    </row>
    <row r="10" s="2" customFormat="1" ht="19" customHeight="1" spans="1:20">
      <c r="A10" s="9"/>
      <c r="B10" s="14" t="s">
        <v>26</v>
      </c>
      <c r="C10" s="15">
        <v>13</v>
      </c>
      <c r="D10" s="15"/>
      <c r="E10" s="15"/>
      <c r="F10" s="15"/>
      <c r="G10" s="15"/>
      <c r="H10" s="15"/>
      <c r="I10" s="15">
        <v>36000</v>
      </c>
      <c r="J10" s="15">
        <f>D10*300</f>
        <v>0</v>
      </c>
      <c r="K10" s="15">
        <f>E10*7000</f>
        <v>0</v>
      </c>
      <c r="L10" s="39">
        <f>SUM(I10:K10)</f>
        <v>36000</v>
      </c>
      <c r="M10" s="38">
        <v>72000</v>
      </c>
      <c r="N10" s="38">
        <v>60600</v>
      </c>
      <c r="O10" s="38">
        <v>11400</v>
      </c>
      <c r="P10" s="47">
        <f t="shared" si="3"/>
        <v>-36000</v>
      </c>
      <c r="Q10" s="47">
        <v>-36000</v>
      </c>
      <c r="R10" s="47"/>
      <c r="S10" s="47"/>
      <c r="T10" s="47"/>
    </row>
    <row r="11" s="2" customFormat="1" ht="20" customHeight="1" spans="1:20">
      <c r="A11" s="9"/>
      <c r="B11" s="14" t="s">
        <v>27</v>
      </c>
      <c r="C11" s="15">
        <v>4</v>
      </c>
      <c r="D11" s="15"/>
      <c r="E11" s="15"/>
      <c r="F11" s="15">
        <v>4</v>
      </c>
      <c r="G11" s="15"/>
      <c r="H11" s="15"/>
      <c r="I11" s="15">
        <v>72000</v>
      </c>
      <c r="J11" s="15">
        <f>D11*300</f>
        <v>0</v>
      </c>
      <c r="K11" s="15">
        <f>E11*7000</f>
        <v>0</v>
      </c>
      <c r="L11" s="39">
        <f>SUM(I11:K11)</f>
        <v>72000</v>
      </c>
      <c r="M11" s="38">
        <v>72000</v>
      </c>
      <c r="N11" s="38">
        <v>60600</v>
      </c>
      <c r="O11" s="38">
        <v>11400</v>
      </c>
      <c r="P11" s="47">
        <f t="shared" si="3"/>
        <v>0</v>
      </c>
      <c r="Q11" s="47"/>
      <c r="R11" s="47"/>
      <c r="S11" s="47"/>
      <c r="T11" s="47"/>
    </row>
    <row r="12" s="2" customFormat="1" ht="23" customHeight="1" spans="1:20">
      <c r="A12" s="9" t="s">
        <v>28</v>
      </c>
      <c r="B12" s="16" t="s">
        <v>29</v>
      </c>
      <c r="C12" s="13">
        <f t="shared" ref="C12:H12" si="5">SUM(C13:C14)</f>
        <v>1475</v>
      </c>
      <c r="D12" s="13">
        <f t="shared" si="5"/>
        <v>125</v>
      </c>
      <c r="E12" s="13">
        <f t="shared" si="5"/>
        <v>17</v>
      </c>
      <c r="F12" s="13">
        <f t="shared" si="5"/>
        <v>1355</v>
      </c>
      <c r="G12" s="13">
        <f t="shared" si="5"/>
        <v>59</v>
      </c>
      <c r="H12" s="13">
        <f t="shared" si="5"/>
        <v>10</v>
      </c>
      <c r="I12" s="13">
        <f t="shared" ref="I12:O12" si="6">SUM(I13:I14)</f>
        <v>1088280</v>
      </c>
      <c r="J12" s="13">
        <f t="shared" si="6"/>
        <v>27600</v>
      </c>
      <c r="K12" s="13">
        <f t="shared" si="6"/>
        <v>94500</v>
      </c>
      <c r="L12" s="38">
        <f t="shared" si="6"/>
        <v>1210380</v>
      </c>
      <c r="M12" s="38">
        <v>1258560</v>
      </c>
      <c r="N12" s="38">
        <v>1059684</v>
      </c>
      <c r="O12" s="38">
        <v>198876</v>
      </c>
      <c r="P12" s="47">
        <f t="shared" si="3"/>
        <v>-48180</v>
      </c>
      <c r="Q12" s="13">
        <f>SUM(Q13:Q14)</f>
        <v>-48180</v>
      </c>
      <c r="R12" s="13">
        <f>SUM(R13:R14)</f>
        <v>0</v>
      </c>
      <c r="S12" s="13">
        <f>SUM(S13:S14)</f>
        <v>0</v>
      </c>
      <c r="T12" s="47"/>
    </row>
    <row r="13" s="2" customFormat="1" ht="23" customHeight="1" spans="1:20">
      <c r="A13" s="9"/>
      <c r="B13" s="17" t="s">
        <v>30</v>
      </c>
      <c r="C13" s="15">
        <v>1470</v>
      </c>
      <c r="D13" s="15">
        <v>125</v>
      </c>
      <c r="E13" s="15">
        <v>17</v>
      </c>
      <c r="F13" s="15">
        <v>1353</v>
      </c>
      <c r="G13" s="15">
        <v>59</v>
      </c>
      <c r="H13" s="15">
        <v>10</v>
      </c>
      <c r="I13" s="15">
        <f>C13*360+F13*360</f>
        <v>1016280</v>
      </c>
      <c r="J13" s="15">
        <f>D13*150+G13*150</f>
        <v>27600</v>
      </c>
      <c r="K13" s="15">
        <f>E13*3500+H13*3500</f>
        <v>94500</v>
      </c>
      <c r="L13" s="39">
        <f>SUM(I13:K13)</f>
        <v>1138380</v>
      </c>
      <c r="M13" s="38">
        <v>1186560</v>
      </c>
      <c r="N13" s="38">
        <v>999084</v>
      </c>
      <c r="O13" s="38">
        <v>187476</v>
      </c>
      <c r="P13" s="47">
        <f t="shared" si="3"/>
        <v>-48180</v>
      </c>
      <c r="Q13" s="47">
        <v>-48180</v>
      </c>
      <c r="R13" s="47"/>
      <c r="S13" s="47"/>
      <c r="T13" s="47" t="s">
        <v>31</v>
      </c>
    </row>
    <row r="14" s="2" customFormat="1" ht="23" customHeight="1" spans="1:20">
      <c r="A14" s="9"/>
      <c r="B14" s="17" t="s">
        <v>32</v>
      </c>
      <c r="C14" s="15">
        <v>5</v>
      </c>
      <c r="D14" s="15"/>
      <c r="E14" s="15"/>
      <c r="F14" s="15">
        <v>2</v>
      </c>
      <c r="G14" s="15"/>
      <c r="H14" s="15"/>
      <c r="I14" s="15">
        <v>72000</v>
      </c>
      <c r="J14" s="15">
        <f>D14*300</f>
        <v>0</v>
      </c>
      <c r="K14" s="15">
        <f>E14*7000</f>
        <v>0</v>
      </c>
      <c r="L14" s="39">
        <f>SUM(I14:K14)</f>
        <v>72000</v>
      </c>
      <c r="M14" s="38">
        <v>72000</v>
      </c>
      <c r="N14" s="38">
        <v>60600</v>
      </c>
      <c r="O14" s="38">
        <v>11400</v>
      </c>
      <c r="P14" s="47">
        <f t="shared" si="3"/>
        <v>0</v>
      </c>
      <c r="Q14" s="47"/>
      <c r="R14" s="47"/>
      <c r="S14" s="47"/>
      <c r="T14" s="47"/>
    </row>
    <row r="15" s="2" customFormat="1" ht="23" customHeight="1" spans="1:20">
      <c r="A15" s="9" t="s">
        <v>33</v>
      </c>
      <c r="B15" s="18" t="s">
        <v>34</v>
      </c>
      <c r="C15" s="13">
        <f t="shared" ref="C15:L15" si="7">SUM(C16:C17)</f>
        <v>609</v>
      </c>
      <c r="D15" s="13">
        <f t="shared" si="7"/>
        <v>585</v>
      </c>
      <c r="E15" s="13">
        <f t="shared" si="7"/>
        <v>6</v>
      </c>
      <c r="F15" s="13">
        <f t="shared" si="7"/>
        <v>547</v>
      </c>
      <c r="G15" s="13">
        <f t="shared" si="7"/>
        <v>539</v>
      </c>
      <c r="H15" s="13">
        <f t="shared" si="7"/>
        <v>4</v>
      </c>
      <c r="I15" s="13">
        <f t="shared" si="7"/>
        <v>476640</v>
      </c>
      <c r="J15" s="13">
        <f t="shared" si="7"/>
        <v>168600</v>
      </c>
      <c r="K15" s="13">
        <f t="shared" si="7"/>
        <v>35000</v>
      </c>
      <c r="L15" s="38">
        <f t="shared" si="7"/>
        <v>680240</v>
      </c>
      <c r="M15" s="38">
        <v>683300</v>
      </c>
      <c r="N15" s="38">
        <v>575315</v>
      </c>
      <c r="O15" s="38">
        <v>107985</v>
      </c>
      <c r="P15" s="47">
        <f t="shared" si="3"/>
        <v>-3060</v>
      </c>
      <c r="Q15" s="13">
        <f>SUM(Q16:Q17)</f>
        <v>-3060</v>
      </c>
      <c r="R15" s="13">
        <f>SUM(R16:R17)</f>
        <v>0</v>
      </c>
      <c r="S15" s="13">
        <f>SUM(S16:S17)</f>
        <v>0</v>
      </c>
      <c r="T15" s="47"/>
    </row>
    <row r="16" s="2" customFormat="1" ht="23" customHeight="1" spans="1:20">
      <c r="A16" s="9"/>
      <c r="B16" s="19" t="s">
        <v>35</v>
      </c>
      <c r="C16" s="15">
        <v>585</v>
      </c>
      <c r="D16" s="15">
        <v>585</v>
      </c>
      <c r="E16" s="15">
        <v>6</v>
      </c>
      <c r="F16" s="15">
        <v>539</v>
      </c>
      <c r="G16" s="15">
        <v>539</v>
      </c>
      <c r="H16" s="15">
        <v>4</v>
      </c>
      <c r="I16" s="15">
        <f>C16*360+F16*360</f>
        <v>404640</v>
      </c>
      <c r="J16" s="15">
        <f>D16*150+G16*150</f>
        <v>168600</v>
      </c>
      <c r="K16" s="15">
        <f>E16*3500+H16*3500</f>
        <v>35000</v>
      </c>
      <c r="L16" s="39">
        <f>SUM(I16:K16)</f>
        <v>608240</v>
      </c>
      <c r="M16" s="38">
        <v>611300</v>
      </c>
      <c r="N16" s="38">
        <v>514715</v>
      </c>
      <c r="O16" s="38">
        <v>96585</v>
      </c>
      <c r="P16" s="47">
        <f t="shared" si="3"/>
        <v>-3060</v>
      </c>
      <c r="Q16" s="47">
        <v>-3060</v>
      </c>
      <c r="R16" s="47"/>
      <c r="S16" s="47"/>
      <c r="T16" s="47" t="s">
        <v>31</v>
      </c>
    </row>
    <row r="17" s="2" customFormat="1" ht="23" customHeight="1" spans="1:20">
      <c r="A17" s="9"/>
      <c r="B17" s="19" t="s">
        <v>36</v>
      </c>
      <c r="C17" s="15">
        <v>24</v>
      </c>
      <c r="D17" s="15"/>
      <c r="E17" s="15"/>
      <c r="F17" s="15">
        <v>8</v>
      </c>
      <c r="G17" s="15"/>
      <c r="H17" s="15"/>
      <c r="I17" s="15">
        <v>72000</v>
      </c>
      <c r="J17" s="15">
        <f>D17*300</f>
        <v>0</v>
      </c>
      <c r="K17" s="15">
        <f>E17*7000</f>
        <v>0</v>
      </c>
      <c r="L17" s="39">
        <f>SUM(I17:K17)</f>
        <v>72000</v>
      </c>
      <c r="M17" s="38">
        <v>72000</v>
      </c>
      <c r="N17" s="38">
        <v>60600</v>
      </c>
      <c r="O17" s="38">
        <v>11400</v>
      </c>
      <c r="P17" s="47">
        <f t="shared" si="3"/>
        <v>0</v>
      </c>
      <c r="Q17" s="47"/>
      <c r="R17" s="47"/>
      <c r="S17" s="47"/>
      <c r="T17" s="47"/>
    </row>
    <row r="18" s="2" customFormat="1" ht="23" customHeight="1" spans="1:20">
      <c r="A18" s="9" t="s">
        <v>37</v>
      </c>
      <c r="B18" s="20" t="s">
        <v>38</v>
      </c>
      <c r="C18" s="13">
        <f t="shared" ref="C18:L18" si="8">SUM(C19:C19)</f>
        <v>403</v>
      </c>
      <c r="D18" s="13">
        <f t="shared" si="8"/>
        <v>403</v>
      </c>
      <c r="E18" s="13">
        <f t="shared" si="8"/>
        <v>1</v>
      </c>
      <c r="F18" s="13">
        <f t="shared" si="8"/>
        <v>381</v>
      </c>
      <c r="G18" s="13">
        <f t="shared" si="8"/>
        <v>273</v>
      </c>
      <c r="H18" s="13">
        <f t="shared" si="8"/>
        <v>1</v>
      </c>
      <c r="I18" s="13">
        <f t="shared" si="8"/>
        <v>282240</v>
      </c>
      <c r="J18" s="13">
        <f t="shared" si="8"/>
        <v>101400</v>
      </c>
      <c r="K18" s="13">
        <f t="shared" si="8"/>
        <v>7000</v>
      </c>
      <c r="L18" s="38">
        <f t="shared" si="8"/>
        <v>390640</v>
      </c>
      <c r="M18" s="38">
        <v>412960</v>
      </c>
      <c r="N18" s="38">
        <v>347712</v>
      </c>
      <c r="O18" s="38">
        <v>65248</v>
      </c>
      <c r="P18" s="47">
        <f t="shared" si="3"/>
        <v>-22320</v>
      </c>
      <c r="Q18" s="13">
        <f>SUM(Q19:Q19)</f>
        <v>-22320</v>
      </c>
      <c r="R18" s="13">
        <f>SUM(R19:R19)</f>
        <v>0</v>
      </c>
      <c r="S18" s="13">
        <f>SUM(S19:S19)</f>
        <v>0</v>
      </c>
      <c r="T18" s="47"/>
    </row>
    <row r="19" s="2" customFormat="1" ht="23" customHeight="1" spans="1:20">
      <c r="A19" s="9"/>
      <c r="B19" s="21" t="s">
        <v>39</v>
      </c>
      <c r="C19" s="15">
        <v>403</v>
      </c>
      <c r="D19" s="15">
        <v>403</v>
      </c>
      <c r="E19" s="15">
        <v>1</v>
      </c>
      <c r="F19" s="15">
        <v>381</v>
      </c>
      <c r="G19" s="15">
        <v>273</v>
      </c>
      <c r="H19" s="15">
        <v>1</v>
      </c>
      <c r="I19" s="15">
        <f>C19*360+F19*360</f>
        <v>282240</v>
      </c>
      <c r="J19" s="15">
        <f>D19*150+G19*150</f>
        <v>101400</v>
      </c>
      <c r="K19" s="15">
        <f>E19*3500+H19*3500</f>
        <v>7000</v>
      </c>
      <c r="L19" s="39">
        <f>SUM(I19:K19)</f>
        <v>390640</v>
      </c>
      <c r="M19" s="38">
        <v>412960</v>
      </c>
      <c r="N19" s="38">
        <v>347712</v>
      </c>
      <c r="O19" s="38">
        <v>65248</v>
      </c>
      <c r="P19" s="47">
        <f t="shared" si="3"/>
        <v>-22320</v>
      </c>
      <c r="Q19" s="47">
        <v>-22320</v>
      </c>
      <c r="R19" s="47"/>
      <c r="S19" s="47"/>
      <c r="T19" s="47"/>
    </row>
    <row r="20" s="2" customFormat="1" ht="23" customHeight="1" spans="1:20">
      <c r="A20" s="9" t="s">
        <v>40</v>
      </c>
      <c r="B20" s="22" t="s">
        <v>41</v>
      </c>
      <c r="C20" s="13">
        <f t="shared" ref="C20:L20" si="9">SUM(C21:C24)</f>
        <v>400</v>
      </c>
      <c r="D20" s="13">
        <f t="shared" si="9"/>
        <v>278</v>
      </c>
      <c r="E20" s="13">
        <f t="shared" si="9"/>
        <v>6</v>
      </c>
      <c r="F20" s="13">
        <f t="shared" si="9"/>
        <v>342</v>
      </c>
      <c r="G20" s="13">
        <f t="shared" si="9"/>
        <v>207</v>
      </c>
      <c r="H20" s="13">
        <f t="shared" si="9"/>
        <v>3</v>
      </c>
      <c r="I20" s="13">
        <f t="shared" si="9"/>
        <v>392040</v>
      </c>
      <c r="J20" s="13">
        <f t="shared" si="9"/>
        <v>72750</v>
      </c>
      <c r="K20" s="13">
        <f t="shared" si="9"/>
        <v>31500</v>
      </c>
      <c r="L20" s="38">
        <f t="shared" si="9"/>
        <v>496290</v>
      </c>
      <c r="M20" s="38">
        <v>516000</v>
      </c>
      <c r="N20" s="38">
        <v>434424</v>
      </c>
      <c r="O20" s="38">
        <v>81576</v>
      </c>
      <c r="P20" s="47">
        <f t="shared" si="3"/>
        <v>-19710</v>
      </c>
      <c r="Q20" s="13">
        <f>SUM(Q21:Q24)</f>
        <v>-19710</v>
      </c>
      <c r="R20" s="13">
        <f>SUM(R21:R24)</f>
        <v>0</v>
      </c>
      <c r="S20" s="13">
        <f>SUM(S21:S24)</f>
        <v>0</v>
      </c>
      <c r="T20" s="47"/>
    </row>
    <row r="21" s="2" customFormat="1" ht="23" customHeight="1" spans="1:20">
      <c r="A21" s="9"/>
      <c r="B21" s="14" t="s">
        <v>42</v>
      </c>
      <c r="C21" s="15">
        <v>260</v>
      </c>
      <c r="D21" s="15">
        <v>238</v>
      </c>
      <c r="E21" s="15">
        <v>5</v>
      </c>
      <c r="F21" s="15">
        <v>214</v>
      </c>
      <c r="G21" s="15">
        <v>171</v>
      </c>
      <c r="H21" s="15">
        <v>2</v>
      </c>
      <c r="I21" s="15">
        <f>C21*360+F21*360</f>
        <v>170640</v>
      </c>
      <c r="J21" s="15">
        <f>D21*150+G21*150</f>
        <v>61350</v>
      </c>
      <c r="K21" s="15">
        <f>E21*3500+H21*3500</f>
        <v>24500</v>
      </c>
      <c r="L21" s="39">
        <f>SUM(I21:K21)</f>
        <v>256490</v>
      </c>
      <c r="M21" s="38">
        <v>275240</v>
      </c>
      <c r="N21" s="38">
        <v>231752</v>
      </c>
      <c r="O21" s="38">
        <v>43488</v>
      </c>
      <c r="P21" s="47">
        <f t="shared" si="3"/>
        <v>-18750</v>
      </c>
      <c r="Q21" s="47">
        <v>-18750</v>
      </c>
      <c r="R21" s="47"/>
      <c r="S21" s="47"/>
      <c r="T21" s="47"/>
    </row>
    <row r="22" s="2" customFormat="1" ht="23" customHeight="1" spans="1:20">
      <c r="A22" s="9"/>
      <c r="B22" s="14" t="s">
        <v>43</v>
      </c>
      <c r="C22" s="15">
        <v>108</v>
      </c>
      <c r="D22" s="15">
        <v>40</v>
      </c>
      <c r="E22" s="15">
        <v>1</v>
      </c>
      <c r="F22" s="15">
        <v>107</v>
      </c>
      <c r="G22" s="15">
        <v>36</v>
      </c>
      <c r="H22" s="15">
        <v>1</v>
      </c>
      <c r="I22" s="15">
        <f>C22*360+F22*360</f>
        <v>77400</v>
      </c>
      <c r="J22" s="15">
        <f>D22*150+G22*150</f>
        <v>11400</v>
      </c>
      <c r="K22" s="15">
        <f>E22*3500+H22*3500</f>
        <v>7000</v>
      </c>
      <c r="L22" s="39">
        <f>SUM(I22:K22)</f>
        <v>95800</v>
      </c>
      <c r="M22" s="38">
        <v>96760</v>
      </c>
      <c r="N22" s="38">
        <v>81472</v>
      </c>
      <c r="O22" s="38">
        <v>15288</v>
      </c>
      <c r="P22" s="47">
        <f t="shared" si="3"/>
        <v>-960</v>
      </c>
      <c r="Q22" s="47">
        <v>-960</v>
      </c>
      <c r="R22" s="47"/>
      <c r="S22" s="47"/>
      <c r="T22" s="47"/>
    </row>
    <row r="23" s="2" customFormat="1" ht="23" customHeight="1" spans="1:20">
      <c r="A23" s="9"/>
      <c r="B23" s="14" t="s">
        <v>44</v>
      </c>
      <c r="C23" s="15">
        <v>11</v>
      </c>
      <c r="D23" s="15"/>
      <c r="E23" s="15"/>
      <c r="F23" s="15">
        <v>7</v>
      </c>
      <c r="G23" s="15"/>
      <c r="H23" s="15"/>
      <c r="I23" s="15">
        <v>72000</v>
      </c>
      <c r="J23" s="15">
        <f>D23*300</f>
        <v>0</v>
      </c>
      <c r="K23" s="15">
        <f>E23*7000</f>
        <v>0</v>
      </c>
      <c r="L23" s="39">
        <f>SUM(I23:K23)</f>
        <v>72000</v>
      </c>
      <c r="M23" s="38">
        <v>72000</v>
      </c>
      <c r="N23" s="38">
        <v>60600</v>
      </c>
      <c r="O23" s="38">
        <v>11400</v>
      </c>
      <c r="P23" s="47">
        <f t="shared" si="3"/>
        <v>0</v>
      </c>
      <c r="Q23" s="47">
        <v>0</v>
      </c>
      <c r="R23" s="47"/>
      <c r="S23" s="47"/>
      <c r="T23" s="47"/>
    </row>
    <row r="24" s="2" customFormat="1" ht="23" customHeight="1" spans="1:20">
      <c r="A24" s="9"/>
      <c r="B24" s="14" t="s">
        <v>45</v>
      </c>
      <c r="C24" s="15">
        <v>21</v>
      </c>
      <c r="D24" s="15"/>
      <c r="E24" s="15"/>
      <c r="F24" s="15">
        <v>14</v>
      </c>
      <c r="G24" s="15"/>
      <c r="H24" s="15"/>
      <c r="I24" s="15">
        <v>72000</v>
      </c>
      <c r="J24" s="15">
        <f>D24*300</f>
        <v>0</v>
      </c>
      <c r="K24" s="15">
        <f>E24*7000</f>
        <v>0</v>
      </c>
      <c r="L24" s="39">
        <f>SUM(I24:K24)</f>
        <v>72000</v>
      </c>
      <c r="M24" s="38">
        <v>72000</v>
      </c>
      <c r="N24" s="38">
        <v>60600</v>
      </c>
      <c r="O24" s="38">
        <v>11400</v>
      </c>
      <c r="P24" s="47">
        <f t="shared" si="3"/>
        <v>0</v>
      </c>
      <c r="Q24" s="47">
        <v>0</v>
      </c>
      <c r="R24" s="47"/>
      <c r="S24" s="47"/>
      <c r="T24" s="47"/>
    </row>
    <row r="25" s="2" customFormat="1" ht="23" customHeight="1" spans="1:20">
      <c r="A25" s="9" t="s">
        <v>46</v>
      </c>
      <c r="B25" s="16" t="s">
        <v>47</v>
      </c>
      <c r="C25" s="13">
        <f t="shared" ref="C25:L25" si="10">SUM(C26:C27)</f>
        <v>202</v>
      </c>
      <c r="D25" s="13">
        <f t="shared" si="10"/>
        <v>202</v>
      </c>
      <c r="E25" s="13">
        <f t="shared" si="10"/>
        <v>4</v>
      </c>
      <c r="F25" s="13">
        <f t="shared" si="10"/>
        <v>176</v>
      </c>
      <c r="G25" s="13">
        <f t="shared" si="10"/>
        <v>176</v>
      </c>
      <c r="H25" s="13">
        <f t="shared" si="10"/>
        <v>5</v>
      </c>
      <c r="I25" s="13">
        <f t="shared" si="10"/>
        <v>136080</v>
      </c>
      <c r="J25" s="13">
        <f t="shared" si="10"/>
        <v>56700</v>
      </c>
      <c r="K25" s="13">
        <f t="shared" si="10"/>
        <v>31500</v>
      </c>
      <c r="L25" s="38">
        <f t="shared" si="10"/>
        <v>224280</v>
      </c>
      <c r="M25" s="38">
        <v>234040</v>
      </c>
      <c r="N25" s="38">
        <v>197062</v>
      </c>
      <c r="O25" s="38">
        <v>36978</v>
      </c>
      <c r="P25" s="47">
        <f t="shared" si="3"/>
        <v>-9760</v>
      </c>
      <c r="Q25" s="13">
        <f>SUM(Q26:Q27)</f>
        <v>-9760</v>
      </c>
      <c r="R25" s="13">
        <f>SUM(R26:R27)</f>
        <v>0</v>
      </c>
      <c r="S25" s="13">
        <f>SUM(S26:S27)</f>
        <v>0</v>
      </c>
      <c r="T25" s="47"/>
    </row>
    <row r="26" s="2" customFormat="1" ht="23" customHeight="1" spans="1:20">
      <c r="A26" s="9"/>
      <c r="B26" s="17" t="s">
        <v>48</v>
      </c>
      <c r="C26" s="15">
        <v>202</v>
      </c>
      <c r="D26" s="15">
        <v>202</v>
      </c>
      <c r="E26" s="15">
        <v>4</v>
      </c>
      <c r="F26" s="15">
        <v>176</v>
      </c>
      <c r="G26" s="15">
        <v>176</v>
      </c>
      <c r="H26" s="15">
        <v>5</v>
      </c>
      <c r="I26" s="15">
        <f>C26*360+F26*360</f>
        <v>136080</v>
      </c>
      <c r="J26" s="15">
        <f>D26*150+G26*150</f>
        <v>56700</v>
      </c>
      <c r="K26" s="15">
        <f>E26*3500+H26*3500</f>
        <v>31500</v>
      </c>
      <c r="L26" s="39">
        <f>SUM(I26:K26)</f>
        <v>224280</v>
      </c>
      <c r="M26" s="38">
        <v>234040</v>
      </c>
      <c r="N26" s="38">
        <v>197062</v>
      </c>
      <c r="O26" s="38">
        <v>36978</v>
      </c>
      <c r="P26" s="47">
        <f t="shared" si="3"/>
        <v>-9760</v>
      </c>
      <c r="Q26" s="47">
        <v>-9760</v>
      </c>
      <c r="R26" s="47"/>
      <c r="S26" s="47"/>
      <c r="T26" s="47" t="s">
        <v>31</v>
      </c>
    </row>
    <row r="27" s="2" customFormat="1" ht="23" customHeight="1" spans="1:20">
      <c r="A27" s="9"/>
      <c r="B27" s="17" t="s">
        <v>49</v>
      </c>
      <c r="C27" s="15"/>
      <c r="D27" s="15"/>
      <c r="E27" s="15"/>
      <c r="F27" s="15"/>
      <c r="G27" s="15"/>
      <c r="H27" s="15"/>
      <c r="I27" s="15"/>
      <c r="J27" s="15">
        <f>D27*300</f>
        <v>0</v>
      </c>
      <c r="K27" s="15">
        <f>E27*7000</f>
        <v>0</v>
      </c>
      <c r="L27" s="39">
        <f>SUM(I27:K27)</f>
        <v>0</v>
      </c>
      <c r="M27" s="38">
        <v>0</v>
      </c>
      <c r="N27" s="38"/>
      <c r="O27" s="38"/>
      <c r="P27" s="47">
        <f t="shared" si="3"/>
        <v>0</v>
      </c>
      <c r="Q27" s="47">
        <v>0</v>
      </c>
      <c r="R27" s="47"/>
      <c r="S27" s="47"/>
      <c r="T27" s="47"/>
    </row>
    <row r="28" s="2" customFormat="1" ht="23" customHeight="1" spans="1:20">
      <c r="A28" s="9" t="s">
        <v>50</v>
      </c>
      <c r="B28" s="22" t="s">
        <v>51</v>
      </c>
      <c r="C28" s="13">
        <f t="shared" ref="C28:L28" si="11">SUM(C29:C31)</f>
        <v>550</v>
      </c>
      <c r="D28" s="13">
        <f t="shared" si="11"/>
        <v>419</v>
      </c>
      <c r="E28" s="13">
        <f t="shared" si="11"/>
        <v>6</v>
      </c>
      <c r="F28" s="13">
        <f t="shared" si="11"/>
        <v>477</v>
      </c>
      <c r="G28" s="13">
        <f t="shared" si="11"/>
        <v>368</v>
      </c>
      <c r="H28" s="13">
        <f t="shared" si="11"/>
        <v>5</v>
      </c>
      <c r="I28" s="13">
        <f t="shared" si="11"/>
        <v>480240</v>
      </c>
      <c r="J28" s="13">
        <f t="shared" si="11"/>
        <v>118050</v>
      </c>
      <c r="K28" s="13">
        <f t="shared" si="11"/>
        <v>38500</v>
      </c>
      <c r="L28" s="38">
        <f t="shared" si="11"/>
        <v>636790</v>
      </c>
      <c r="M28" s="38">
        <v>630500</v>
      </c>
      <c r="N28" s="38">
        <v>530895</v>
      </c>
      <c r="O28" s="38">
        <v>99605</v>
      </c>
      <c r="P28" s="47">
        <f t="shared" si="3"/>
        <v>6290</v>
      </c>
      <c r="Q28" s="13">
        <f>SUM(Q29:Q31)</f>
        <v>-12600</v>
      </c>
      <c r="R28" s="13">
        <f>SUM(R29:R31)</f>
        <v>0</v>
      </c>
      <c r="S28" s="13">
        <f>SUM(S29:S31)</f>
        <v>18890</v>
      </c>
      <c r="T28" s="47"/>
    </row>
    <row r="29" s="2" customFormat="1" ht="23" customHeight="1" spans="1:20">
      <c r="A29" s="9"/>
      <c r="B29" s="14" t="s">
        <v>52</v>
      </c>
      <c r="C29" s="15">
        <v>43</v>
      </c>
      <c r="D29" s="15">
        <v>43</v>
      </c>
      <c r="E29" s="15">
        <v>2</v>
      </c>
      <c r="F29" s="15">
        <v>29</v>
      </c>
      <c r="G29" s="15">
        <v>29</v>
      </c>
      <c r="H29" s="15">
        <v>1</v>
      </c>
      <c r="I29" s="15">
        <v>72000</v>
      </c>
      <c r="J29" s="15">
        <f>D29*150+G29*150</f>
        <v>10800</v>
      </c>
      <c r="K29" s="15">
        <f>E29*3500+H29*3500</f>
        <v>10500</v>
      </c>
      <c r="L29" s="39">
        <f>SUM(I29:K29)</f>
        <v>93300</v>
      </c>
      <c r="M29" s="38">
        <v>98900</v>
      </c>
      <c r="N29" s="38">
        <v>83300</v>
      </c>
      <c r="O29" s="38">
        <v>15600</v>
      </c>
      <c r="P29" s="47">
        <f t="shared" si="3"/>
        <v>-5600</v>
      </c>
      <c r="Q29" s="47">
        <v>-5600</v>
      </c>
      <c r="R29" s="47"/>
      <c r="S29" s="47"/>
      <c r="T29" s="50" t="s">
        <v>53</v>
      </c>
    </row>
    <row r="30" s="2" customFormat="1" ht="23" customHeight="1" spans="1:20">
      <c r="A30" s="9"/>
      <c r="B30" s="14" t="s">
        <v>54</v>
      </c>
      <c r="C30" s="15">
        <v>12</v>
      </c>
      <c r="D30" s="15"/>
      <c r="E30" s="15">
        <v>1</v>
      </c>
      <c r="F30" s="15">
        <v>9</v>
      </c>
      <c r="G30" s="15"/>
      <c r="H30" s="15">
        <v>1</v>
      </c>
      <c r="I30" s="15">
        <v>72000</v>
      </c>
      <c r="J30" s="15">
        <f>D30*300</f>
        <v>0</v>
      </c>
      <c r="K30" s="15">
        <f>E30*3500+H30*3500</f>
        <v>7000</v>
      </c>
      <c r="L30" s="39">
        <f>SUM(I30:K30)</f>
        <v>79000</v>
      </c>
      <c r="M30" s="38">
        <v>86000</v>
      </c>
      <c r="N30" s="38">
        <v>72400</v>
      </c>
      <c r="O30" s="38">
        <v>13600</v>
      </c>
      <c r="P30" s="47">
        <f t="shared" si="3"/>
        <v>-7000</v>
      </c>
      <c r="Q30" s="47">
        <v>-7000</v>
      </c>
      <c r="R30" s="47"/>
      <c r="S30" s="47"/>
      <c r="T30" s="47" t="s">
        <v>55</v>
      </c>
    </row>
    <row r="31" s="2" customFormat="1" ht="23" customHeight="1" spans="1:20">
      <c r="A31" s="9"/>
      <c r="B31" s="14" t="s">
        <v>56</v>
      </c>
      <c r="C31" s="15">
        <v>495</v>
      </c>
      <c r="D31" s="15">
        <v>376</v>
      </c>
      <c r="E31" s="15">
        <v>3</v>
      </c>
      <c r="F31" s="15">
        <v>439</v>
      </c>
      <c r="G31" s="15">
        <v>339</v>
      </c>
      <c r="H31" s="15">
        <v>3</v>
      </c>
      <c r="I31" s="15">
        <f>C31*360+F31*360</f>
        <v>336240</v>
      </c>
      <c r="J31" s="15">
        <f>D31*150+G31*150</f>
        <v>107250</v>
      </c>
      <c r="K31" s="15">
        <f>E31*3500+H31*3500</f>
        <v>21000</v>
      </c>
      <c r="L31" s="39">
        <f>SUM(I31:K31)</f>
        <v>464490</v>
      </c>
      <c r="M31" s="38">
        <v>445600</v>
      </c>
      <c r="N31" s="38">
        <v>375195</v>
      </c>
      <c r="O31" s="38">
        <v>70405</v>
      </c>
      <c r="P31" s="47">
        <f t="shared" si="3"/>
        <v>18890</v>
      </c>
      <c r="Q31" s="47"/>
      <c r="R31" s="47"/>
      <c r="S31" s="47">
        <v>18890</v>
      </c>
      <c r="T31" s="47"/>
    </row>
    <row r="32" s="2" customFormat="1" ht="23" customHeight="1" spans="1:20">
      <c r="A32" s="9" t="s">
        <v>57</v>
      </c>
      <c r="B32" s="16" t="s">
        <v>58</v>
      </c>
      <c r="C32" s="13">
        <f t="shared" ref="C32:L32" si="12">SUM(C33:C36)</f>
        <v>458</v>
      </c>
      <c r="D32" s="13">
        <f t="shared" si="12"/>
        <v>311</v>
      </c>
      <c r="E32" s="13">
        <f t="shared" si="12"/>
        <v>8</v>
      </c>
      <c r="F32" s="13">
        <f t="shared" si="12"/>
        <v>395</v>
      </c>
      <c r="G32" s="13">
        <f t="shared" si="12"/>
        <v>268</v>
      </c>
      <c r="H32" s="13">
        <f t="shared" si="12"/>
        <v>6</v>
      </c>
      <c r="I32" s="13">
        <f t="shared" si="12"/>
        <v>474120</v>
      </c>
      <c r="J32" s="13">
        <f t="shared" si="12"/>
        <v>86850</v>
      </c>
      <c r="K32" s="13">
        <f t="shared" si="12"/>
        <v>49000</v>
      </c>
      <c r="L32" s="38">
        <f t="shared" si="12"/>
        <v>609970</v>
      </c>
      <c r="M32" s="38">
        <v>626340</v>
      </c>
      <c r="N32" s="38">
        <v>527306</v>
      </c>
      <c r="O32" s="38">
        <v>99034</v>
      </c>
      <c r="P32" s="47">
        <f t="shared" si="3"/>
        <v>-16370</v>
      </c>
      <c r="Q32" s="13">
        <f>SUM(Q33:Q36)</f>
        <v>-16370</v>
      </c>
      <c r="R32" s="13">
        <f>SUM(R33:R36)</f>
        <v>0</v>
      </c>
      <c r="S32" s="13">
        <f>SUM(S33:S36)</f>
        <v>0</v>
      </c>
      <c r="T32" s="47"/>
    </row>
    <row r="33" s="2" customFormat="1" ht="23" customHeight="1" spans="1:20">
      <c r="A33" s="9"/>
      <c r="B33" s="17" t="s">
        <v>59</v>
      </c>
      <c r="C33" s="15">
        <v>379</v>
      </c>
      <c r="D33" s="15">
        <v>311</v>
      </c>
      <c r="E33" s="15">
        <v>8</v>
      </c>
      <c r="F33" s="15">
        <v>338</v>
      </c>
      <c r="G33" s="15">
        <v>268</v>
      </c>
      <c r="H33" s="15">
        <v>6</v>
      </c>
      <c r="I33" s="15">
        <f>C33*360+F33*360</f>
        <v>258120</v>
      </c>
      <c r="J33" s="15">
        <f>D33*150+G33*150</f>
        <v>86850</v>
      </c>
      <c r="K33" s="15">
        <f>E33*3500+H33*3500</f>
        <v>49000</v>
      </c>
      <c r="L33" s="39">
        <f>SUM(I33:K33)</f>
        <v>393970</v>
      </c>
      <c r="M33" s="38">
        <v>410340</v>
      </c>
      <c r="N33" s="38">
        <v>345506</v>
      </c>
      <c r="O33" s="38">
        <v>64834</v>
      </c>
      <c r="P33" s="47">
        <f t="shared" si="3"/>
        <v>-16370</v>
      </c>
      <c r="Q33" s="47">
        <v>-16370</v>
      </c>
      <c r="R33" s="47"/>
      <c r="S33" s="47"/>
      <c r="T33" s="47"/>
    </row>
    <row r="34" s="2" customFormat="1" ht="23" customHeight="1" spans="1:20">
      <c r="A34" s="23"/>
      <c r="B34" s="17" t="s">
        <v>60</v>
      </c>
      <c r="C34" s="15">
        <v>36</v>
      </c>
      <c r="D34" s="15"/>
      <c r="E34" s="15"/>
      <c r="F34" s="15">
        <v>38</v>
      </c>
      <c r="G34" s="15"/>
      <c r="H34" s="15"/>
      <c r="I34" s="15">
        <v>72000</v>
      </c>
      <c r="J34" s="15">
        <f>D34*300</f>
        <v>0</v>
      </c>
      <c r="K34" s="15">
        <f>E34*7000</f>
        <v>0</v>
      </c>
      <c r="L34" s="39">
        <f>SUM(I34:K34)</f>
        <v>72000</v>
      </c>
      <c r="M34" s="38">
        <v>72000</v>
      </c>
      <c r="N34" s="38">
        <v>60600</v>
      </c>
      <c r="O34" s="38">
        <v>11400</v>
      </c>
      <c r="P34" s="47">
        <f t="shared" si="3"/>
        <v>0</v>
      </c>
      <c r="Q34" s="47"/>
      <c r="R34" s="47"/>
      <c r="S34" s="47"/>
      <c r="T34" s="47"/>
    </row>
    <row r="35" s="2" customFormat="1" ht="23" customHeight="1" spans="1:20">
      <c r="A35" s="9"/>
      <c r="B35" s="24" t="s">
        <v>61</v>
      </c>
      <c r="C35" s="15">
        <v>21</v>
      </c>
      <c r="D35" s="15"/>
      <c r="E35" s="15"/>
      <c r="F35" s="15">
        <v>13</v>
      </c>
      <c r="G35" s="15"/>
      <c r="H35" s="15"/>
      <c r="I35" s="15">
        <v>72000</v>
      </c>
      <c r="J35" s="15">
        <f>D35*300</f>
        <v>0</v>
      </c>
      <c r="K35" s="15">
        <f>E35*7000</f>
        <v>0</v>
      </c>
      <c r="L35" s="39">
        <f>SUM(I35:K35)</f>
        <v>72000</v>
      </c>
      <c r="M35" s="38">
        <v>72000</v>
      </c>
      <c r="N35" s="38">
        <v>60600</v>
      </c>
      <c r="O35" s="38">
        <v>11400</v>
      </c>
      <c r="P35" s="47">
        <f t="shared" si="3"/>
        <v>0</v>
      </c>
      <c r="Q35" s="47"/>
      <c r="R35" s="47"/>
      <c r="S35" s="47"/>
      <c r="T35" s="47"/>
    </row>
    <row r="36" s="2" customFormat="1" ht="23" customHeight="1" spans="1:20">
      <c r="A36" s="9"/>
      <c r="B36" s="9" t="s">
        <v>62</v>
      </c>
      <c r="C36" s="15">
        <v>22</v>
      </c>
      <c r="D36" s="15"/>
      <c r="E36" s="15"/>
      <c r="F36" s="15">
        <v>6</v>
      </c>
      <c r="G36" s="15"/>
      <c r="H36" s="15"/>
      <c r="I36" s="15">
        <v>72000</v>
      </c>
      <c r="J36" s="15">
        <f>D36*300</f>
        <v>0</v>
      </c>
      <c r="K36" s="15">
        <f>E36*7000</f>
        <v>0</v>
      </c>
      <c r="L36" s="39">
        <f>SUM(I36:K36)</f>
        <v>72000</v>
      </c>
      <c r="M36" s="38">
        <v>72000</v>
      </c>
      <c r="N36" s="38">
        <v>60600</v>
      </c>
      <c r="O36" s="38">
        <v>11400</v>
      </c>
      <c r="P36" s="47">
        <f t="shared" si="3"/>
        <v>0</v>
      </c>
      <c r="Q36" s="47"/>
      <c r="R36" s="47"/>
      <c r="S36" s="47"/>
      <c r="T36" s="47"/>
    </row>
    <row r="37" s="2" customFormat="1" ht="23" customHeight="1" spans="1:20">
      <c r="A37" s="9" t="s">
        <v>63</v>
      </c>
      <c r="B37" s="18" t="s">
        <v>64</v>
      </c>
      <c r="C37" s="13">
        <f t="shared" ref="C37:L37" si="13">SUM(C38:C40)</f>
        <v>519</v>
      </c>
      <c r="D37" s="13">
        <f t="shared" si="13"/>
        <v>373</v>
      </c>
      <c r="E37" s="13">
        <f t="shared" si="13"/>
        <v>6</v>
      </c>
      <c r="F37" s="13">
        <f t="shared" si="13"/>
        <v>458</v>
      </c>
      <c r="G37" s="13">
        <f t="shared" si="13"/>
        <v>324</v>
      </c>
      <c r="H37" s="13">
        <f t="shared" si="13"/>
        <v>3</v>
      </c>
      <c r="I37" s="13">
        <f t="shared" si="13"/>
        <v>469080</v>
      </c>
      <c r="J37" s="13">
        <f t="shared" si="13"/>
        <v>104550</v>
      </c>
      <c r="K37" s="13">
        <f t="shared" si="13"/>
        <v>31500</v>
      </c>
      <c r="L37" s="38">
        <f t="shared" si="13"/>
        <v>605130</v>
      </c>
      <c r="M37" s="38">
        <v>629300</v>
      </c>
      <c r="N37" s="38">
        <v>529823</v>
      </c>
      <c r="O37" s="38">
        <v>99477</v>
      </c>
      <c r="P37" s="47">
        <f t="shared" si="3"/>
        <v>-24170</v>
      </c>
      <c r="Q37" s="13">
        <f>SUM(Q38:Q40)</f>
        <v>-24170</v>
      </c>
      <c r="R37" s="13">
        <f>SUM(R38:R40)</f>
        <v>0</v>
      </c>
      <c r="S37" s="13">
        <f>SUM(S38:S40)</f>
        <v>0</v>
      </c>
      <c r="T37" s="47"/>
    </row>
    <row r="38" s="2" customFormat="1" ht="23" customHeight="1" spans="1:20">
      <c r="A38" s="9"/>
      <c r="B38" s="19" t="s">
        <v>65</v>
      </c>
      <c r="C38" s="15">
        <v>31</v>
      </c>
      <c r="D38" s="15"/>
      <c r="E38" s="15"/>
      <c r="F38" s="15">
        <v>21</v>
      </c>
      <c r="G38" s="15"/>
      <c r="H38" s="15"/>
      <c r="I38" s="15">
        <v>72000</v>
      </c>
      <c r="J38" s="15">
        <f>D38*300</f>
        <v>0</v>
      </c>
      <c r="K38" s="15">
        <f>E38*7000</f>
        <v>0</v>
      </c>
      <c r="L38" s="39">
        <f>SUM(I38:K38)</f>
        <v>72000</v>
      </c>
      <c r="M38" s="38">
        <v>72000</v>
      </c>
      <c r="N38" s="38">
        <v>60600</v>
      </c>
      <c r="O38" s="38">
        <v>11400</v>
      </c>
      <c r="P38" s="47">
        <f t="shared" si="3"/>
        <v>0</v>
      </c>
      <c r="Q38" s="47"/>
      <c r="R38" s="47"/>
      <c r="S38" s="47"/>
      <c r="T38" s="47"/>
    </row>
    <row r="39" s="2" customFormat="1" ht="23" customHeight="1" spans="1:20">
      <c r="A39" s="9"/>
      <c r="B39" s="19" t="s">
        <v>66</v>
      </c>
      <c r="C39" s="15">
        <v>15</v>
      </c>
      <c r="D39" s="15"/>
      <c r="E39" s="15"/>
      <c r="F39" s="15">
        <v>7</v>
      </c>
      <c r="G39" s="15"/>
      <c r="H39" s="15"/>
      <c r="I39" s="15">
        <v>72000</v>
      </c>
      <c r="J39" s="15">
        <f>D39*300</f>
        <v>0</v>
      </c>
      <c r="K39" s="15">
        <f>E39*7000</f>
        <v>0</v>
      </c>
      <c r="L39" s="39">
        <f>SUM(I39:K39)</f>
        <v>72000</v>
      </c>
      <c r="M39" s="38">
        <v>72000</v>
      </c>
      <c r="N39" s="38">
        <v>60600</v>
      </c>
      <c r="O39" s="38">
        <v>11400</v>
      </c>
      <c r="P39" s="47">
        <f t="shared" si="3"/>
        <v>0</v>
      </c>
      <c r="Q39" s="47"/>
      <c r="R39" s="47"/>
      <c r="S39" s="47"/>
      <c r="T39" s="47"/>
    </row>
    <row r="40" s="2" customFormat="1" ht="23" customHeight="1" spans="1:20">
      <c r="A40" s="9"/>
      <c r="B40" s="19" t="s">
        <v>67</v>
      </c>
      <c r="C40" s="15">
        <v>473</v>
      </c>
      <c r="D40" s="15">
        <v>373</v>
      </c>
      <c r="E40" s="15">
        <v>6</v>
      </c>
      <c r="F40" s="15">
        <v>430</v>
      </c>
      <c r="G40" s="15">
        <v>324</v>
      </c>
      <c r="H40" s="15">
        <v>3</v>
      </c>
      <c r="I40" s="15">
        <f>C40*360+F40*360</f>
        <v>325080</v>
      </c>
      <c r="J40" s="15">
        <f>D40*150+G40*150</f>
        <v>104550</v>
      </c>
      <c r="K40" s="15">
        <f>E40*3500+H40*3500</f>
        <v>31500</v>
      </c>
      <c r="L40" s="39">
        <f t="shared" ref="L40:L53" si="14">SUM(I40:K40)</f>
        <v>461130</v>
      </c>
      <c r="M40" s="38">
        <v>485300</v>
      </c>
      <c r="N40" s="38">
        <v>408623</v>
      </c>
      <c r="O40" s="38">
        <v>76677</v>
      </c>
      <c r="P40" s="47">
        <f t="shared" si="3"/>
        <v>-24170</v>
      </c>
      <c r="Q40" s="47">
        <v>-24170</v>
      </c>
      <c r="R40" s="47"/>
      <c r="S40" s="47"/>
      <c r="T40" s="47" t="s">
        <v>68</v>
      </c>
    </row>
    <row r="41" s="2" customFormat="1" ht="23" customHeight="1" spans="1:20">
      <c r="A41" s="9" t="s">
        <v>69</v>
      </c>
      <c r="B41" s="25" t="s">
        <v>70</v>
      </c>
      <c r="C41" s="13">
        <f t="shared" ref="C41:L41" si="15">SUM(C42:C46)</f>
        <v>493</v>
      </c>
      <c r="D41" s="13">
        <f t="shared" si="15"/>
        <v>340</v>
      </c>
      <c r="E41" s="13">
        <f t="shared" si="15"/>
        <v>1</v>
      </c>
      <c r="F41" s="13">
        <f t="shared" si="15"/>
        <v>440</v>
      </c>
      <c r="G41" s="13">
        <f t="shared" si="15"/>
        <v>313</v>
      </c>
      <c r="H41" s="13">
        <f t="shared" si="15"/>
        <v>2</v>
      </c>
      <c r="I41" s="13">
        <f t="shared" si="15"/>
        <v>596160</v>
      </c>
      <c r="J41" s="13">
        <f t="shared" si="15"/>
        <v>97950</v>
      </c>
      <c r="K41" s="13">
        <f t="shared" si="15"/>
        <v>10500</v>
      </c>
      <c r="L41" s="38">
        <f t="shared" si="15"/>
        <v>704610</v>
      </c>
      <c r="M41" s="38">
        <v>712720</v>
      </c>
      <c r="N41" s="38">
        <v>600014</v>
      </c>
      <c r="O41" s="38">
        <v>112706</v>
      </c>
      <c r="P41" s="47">
        <f t="shared" si="3"/>
        <v>-8110</v>
      </c>
      <c r="Q41" s="13">
        <f>SUM(Q42:Q46)</f>
        <v>-8110</v>
      </c>
      <c r="R41" s="13">
        <f>SUM(R42:R46)</f>
        <v>0</v>
      </c>
      <c r="S41" s="13">
        <f>SUM(S42:S46)</f>
        <v>0</v>
      </c>
      <c r="T41" s="47"/>
    </row>
    <row r="42" s="2" customFormat="1" ht="23" customHeight="1" spans="1:20">
      <c r="A42" s="9"/>
      <c r="B42" s="26" t="s">
        <v>71</v>
      </c>
      <c r="C42" s="15">
        <v>452</v>
      </c>
      <c r="D42" s="15">
        <v>340</v>
      </c>
      <c r="E42" s="15">
        <v>1</v>
      </c>
      <c r="F42" s="15">
        <v>404</v>
      </c>
      <c r="G42" s="15">
        <v>313</v>
      </c>
      <c r="H42" s="15">
        <v>2</v>
      </c>
      <c r="I42" s="15">
        <f>C42*360+F42*360</f>
        <v>308160</v>
      </c>
      <c r="J42" s="15">
        <f>D42*150+G42*150</f>
        <v>97950</v>
      </c>
      <c r="K42" s="15">
        <f>E42*3500+H42*3500</f>
        <v>10500</v>
      </c>
      <c r="L42" s="39">
        <f t="shared" si="14"/>
        <v>416610</v>
      </c>
      <c r="M42" s="38">
        <v>424720</v>
      </c>
      <c r="N42" s="38">
        <v>357614</v>
      </c>
      <c r="O42" s="38">
        <v>67106</v>
      </c>
      <c r="P42" s="47">
        <f t="shared" si="3"/>
        <v>-8110</v>
      </c>
      <c r="Q42" s="47">
        <v>-8110</v>
      </c>
      <c r="R42" s="47"/>
      <c r="S42" s="47"/>
      <c r="T42" s="47"/>
    </row>
    <row r="43" s="2" customFormat="1" ht="23" customHeight="1" spans="1:20">
      <c r="A43" s="9"/>
      <c r="B43" s="26" t="s">
        <v>72</v>
      </c>
      <c r="C43" s="15">
        <v>26</v>
      </c>
      <c r="D43" s="15"/>
      <c r="E43" s="15"/>
      <c r="F43" s="15">
        <v>27</v>
      </c>
      <c r="G43" s="15"/>
      <c r="H43" s="15"/>
      <c r="I43" s="15">
        <v>72000</v>
      </c>
      <c r="J43" s="15">
        <f t="shared" ref="J42:J48" si="16">D43*300</f>
        <v>0</v>
      </c>
      <c r="K43" s="15">
        <f t="shared" ref="K42:K48" si="17">E43*7000</f>
        <v>0</v>
      </c>
      <c r="L43" s="39">
        <f t="shared" si="14"/>
        <v>72000</v>
      </c>
      <c r="M43" s="38">
        <v>72000</v>
      </c>
      <c r="N43" s="38">
        <v>60600</v>
      </c>
      <c r="O43" s="38">
        <v>11400</v>
      </c>
      <c r="P43" s="47">
        <f t="shared" si="3"/>
        <v>0</v>
      </c>
      <c r="Q43" s="47"/>
      <c r="R43" s="47"/>
      <c r="S43" s="47"/>
      <c r="T43" s="47"/>
    </row>
    <row r="44" s="2" customFormat="1" ht="23" customHeight="1" spans="1:20">
      <c r="A44" s="9"/>
      <c r="B44" s="26" t="s">
        <v>73</v>
      </c>
      <c r="C44" s="15">
        <v>6</v>
      </c>
      <c r="D44" s="15"/>
      <c r="E44" s="15"/>
      <c r="F44" s="15">
        <v>4</v>
      </c>
      <c r="G44" s="15"/>
      <c r="H44" s="15"/>
      <c r="I44" s="15">
        <v>72000</v>
      </c>
      <c r="J44" s="15">
        <f t="shared" si="16"/>
        <v>0</v>
      </c>
      <c r="K44" s="15">
        <f t="shared" si="17"/>
        <v>0</v>
      </c>
      <c r="L44" s="39">
        <f t="shared" si="14"/>
        <v>72000</v>
      </c>
      <c r="M44" s="38">
        <v>72000</v>
      </c>
      <c r="N44" s="38">
        <v>60600</v>
      </c>
      <c r="O44" s="38">
        <v>11400</v>
      </c>
      <c r="P44" s="47">
        <f t="shared" si="3"/>
        <v>0</v>
      </c>
      <c r="Q44" s="47"/>
      <c r="R44" s="47"/>
      <c r="S44" s="47"/>
      <c r="T44" s="47"/>
    </row>
    <row r="45" s="2" customFormat="1" ht="23" customHeight="1" spans="1:20">
      <c r="A45" s="9"/>
      <c r="B45" s="26" t="s">
        <v>74</v>
      </c>
      <c r="C45" s="15">
        <v>4</v>
      </c>
      <c r="D45" s="15"/>
      <c r="E45" s="15"/>
      <c r="F45" s="15">
        <v>3</v>
      </c>
      <c r="G45" s="15"/>
      <c r="H45" s="15"/>
      <c r="I45" s="15">
        <v>72000</v>
      </c>
      <c r="J45" s="15">
        <f t="shared" si="16"/>
        <v>0</v>
      </c>
      <c r="K45" s="15">
        <f t="shared" si="17"/>
        <v>0</v>
      </c>
      <c r="L45" s="39">
        <f t="shared" si="14"/>
        <v>72000</v>
      </c>
      <c r="M45" s="38">
        <v>72000</v>
      </c>
      <c r="N45" s="38">
        <v>60600</v>
      </c>
      <c r="O45" s="38">
        <v>11400</v>
      </c>
      <c r="P45" s="47">
        <f t="shared" si="3"/>
        <v>0</v>
      </c>
      <c r="Q45" s="47"/>
      <c r="R45" s="47"/>
      <c r="S45" s="47"/>
      <c r="T45" s="47"/>
    </row>
    <row r="46" s="2" customFormat="1" ht="23" customHeight="1" spans="1:20">
      <c r="A46" s="9"/>
      <c r="B46" s="26" t="s">
        <v>75</v>
      </c>
      <c r="C46" s="15">
        <v>5</v>
      </c>
      <c r="D46" s="15"/>
      <c r="E46" s="15"/>
      <c r="F46" s="15">
        <v>2</v>
      </c>
      <c r="G46" s="15"/>
      <c r="H46" s="15"/>
      <c r="I46" s="15">
        <v>72000</v>
      </c>
      <c r="J46" s="15">
        <f t="shared" si="16"/>
        <v>0</v>
      </c>
      <c r="K46" s="15">
        <f t="shared" si="17"/>
        <v>0</v>
      </c>
      <c r="L46" s="39">
        <f t="shared" si="14"/>
        <v>72000</v>
      </c>
      <c r="M46" s="38">
        <v>72000</v>
      </c>
      <c r="N46" s="38">
        <v>60600</v>
      </c>
      <c r="O46" s="38">
        <v>11400</v>
      </c>
      <c r="P46" s="47">
        <f t="shared" si="3"/>
        <v>0</v>
      </c>
      <c r="Q46" s="47"/>
      <c r="R46" s="47"/>
      <c r="S46" s="47"/>
      <c r="T46" s="47"/>
    </row>
    <row r="47" s="3" customFormat="1" ht="23" customHeight="1" spans="1:20">
      <c r="A47" s="27" t="s">
        <v>76</v>
      </c>
      <c r="B47" s="28" t="s">
        <v>77</v>
      </c>
      <c r="C47" s="13">
        <v>1681</v>
      </c>
      <c r="D47" s="13"/>
      <c r="E47" s="13">
        <v>6</v>
      </c>
      <c r="F47" s="13">
        <v>1597</v>
      </c>
      <c r="G47" s="13"/>
      <c r="H47" s="13">
        <v>6</v>
      </c>
      <c r="I47" s="40">
        <f>C47*360+F47*360</f>
        <v>1180080</v>
      </c>
      <c r="J47" s="13">
        <f t="shared" si="16"/>
        <v>0</v>
      </c>
      <c r="K47" s="13">
        <f>E47*3500+H47*3500</f>
        <v>42000</v>
      </c>
      <c r="L47" s="38">
        <f t="shared" si="14"/>
        <v>1222080</v>
      </c>
      <c r="M47" s="38">
        <v>1235760</v>
      </c>
      <c r="N47" s="38">
        <v>1040510</v>
      </c>
      <c r="O47" s="38">
        <v>195250</v>
      </c>
      <c r="P47" s="47">
        <f t="shared" si="3"/>
        <v>-13680</v>
      </c>
      <c r="Q47" s="47">
        <v>-13680</v>
      </c>
      <c r="R47" s="47"/>
      <c r="S47" s="47"/>
      <c r="T47" s="47"/>
    </row>
    <row r="48" s="3" customFormat="1" ht="23" customHeight="1" spans="1:20">
      <c r="A48" s="29"/>
      <c r="B48" s="30" t="s">
        <v>78</v>
      </c>
      <c r="C48" s="13">
        <v>2050</v>
      </c>
      <c r="D48" s="13"/>
      <c r="E48" s="13">
        <v>12</v>
      </c>
      <c r="F48" s="13">
        <v>1912</v>
      </c>
      <c r="G48" s="13"/>
      <c r="H48" s="13">
        <v>11</v>
      </c>
      <c r="I48" s="40">
        <f>C48*360+F48*360</f>
        <v>1426320</v>
      </c>
      <c r="J48" s="13">
        <f t="shared" si="16"/>
        <v>0</v>
      </c>
      <c r="K48" s="13">
        <f>E48*3500+H48*3500</f>
        <v>80500</v>
      </c>
      <c r="L48" s="38">
        <f t="shared" si="14"/>
        <v>1506820</v>
      </c>
      <c r="M48" s="38">
        <v>1506600</v>
      </c>
      <c r="N48" s="38">
        <v>1268557</v>
      </c>
      <c r="O48" s="38">
        <v>238043</v>
      </c>
      <c r="P48" s="47">
        <f t="shared" si="3"/>
        <v>220</v>
      </c>
      <c r="Q48" s="47"/>
      <c r="R48" s="47"/>
      <c r="S48" s="47">
        <v>220</v>
      </c>
      <c r="T48" s="47"/>
    </row>
    <row r="49" s="4" customFormat="1" ht="27" customHeight="1" spans="1:20">
      <c r="A49" s="31"/>
      <c r="B49" s="32" t="s">
        <v>79</v>
      </c>
      <c r="C49" s="33"/>
      <c r="D49" s="33"/>
      <c r="E49" s="33"/>
      <c r="F49" s="33">
        <v>186</v>
      </c>
      <c r="G49" s="33"/>
      <c r="H49" s="33">
        <v>1</v>
      </c>
      <c r="I49" s="40">
        <f>C49*360+F49*360</f>
        <v>66960</v>
      </c>
      <c r="J49" s="33"/>
      <c r="K49" s="13">
        <f>E49*3500+H49*3500</f>
        <v>3500</v>
      </c>
      <c r="L49" s="38">
        <f t="shared" si="14"/>
        <v>70460</v>
      </c>
      <c r="M49" s="41">
        <v>0</v>
      </c>
      <c r="N49" s="41">
        <v>0</v>
      </c>
      <c r="O49" s="41">
        <v>0</v>
      </c>
      <c r="P49" s="47">
        <f t="shared" si="3"/>
        <v>70460</v>
      </c>
      <c r="Q49" s="51"/>
      <c r="R49" s="51"/>
      <c r="S49" s="51">
        <v>70460</v>
      </c>
      <c r="T49" s="51"/>
    </row>
    <row r="50" s="4" customFormat="1" ht="27" customHeight="1" spans="1:20">
      <c r="A50" s="34" t="s">
        <v>80</v>
      </c>
      <c r="B50" s="34"/>
      <c r="C50" s="33">
        <f t="shared" ref="C50:L50" si="18">SUM(C51:C53)</f>
        <v>4779</v>
      </c>
      <c r="D50" s="33">
        <f t="shared" si="18"/>
        <v>4765</v>
      </c>
      <c r="E50" s="33">
        <f t="shared" si="18"/>
        <v>31</v>
      </c>
      <c r="F50" s="33">
        <f t="shared" si="18"/>
        <v>4932</v>
      </c>
      <c r="G50" s="33">
        <f t="shared" si="18"/>
        <v>4920</v>
      </c>
      <c r="H50" s="33">
        <f t="shared" si="18"/>
        <v>28</v>
      </c>
      <c r="I50" s="33">
        <f t="shared" si="18"/>
        <v>4564170</v>
      </c>
      <c r="J50" s="33">
        <f t="shared" si="18"/>
        <v>1452750</v>
      </c>
      <c r="K50" s="33">
        <f t="shared" si="18"/>
        <v>210000</v>
      </c>
      <c r="L50" s="41">
        <f t="shared" si="18"/>
        <v>6226920</v>
      </c>
      <c r="M50" s="41">
        <v>6264980</v>
      </c>
      <c r="N50" s="41">
        <v>5275112</v>
      </c>
      <c r="O50" s="41">
        <v>989868</v>
      </c>
      <c r="P50" s="47">
        <f t="shared" si="3"/>
        <v>-38060</v>
      </c>
      <c r="Q50" s="33">
        <f>SUM(Q51:Q53)</f>
        <v>-127470</v>
      </c>
      <c r="R50" s="33">
        <f>SUM(R51:R53)</f>
        <v>-73000</v>
      </c>
      <c r="S50" s="33">
        <f>SUM(S51:S53)</f>
        <v>162410</v>
      </c>
      <c r="T50" s="51"/>
    </row>
    <row r="51" s="4" customFormat="1" ht="38" customHeight="1" spans="1:20">
      <c r="A51" s="11" t="s">
        <v>81</v>
      </c>
      <c r="B51" s="11"/>
      <c r="C51" s="33">
        <v>1750</v>
      </c>
      <c r="D51" s="33">
        <v>1747</v>
      </c>
      <c r="E51" s="33">
        <v>10</v>
      </c>
      <c r="F51" s="33">
        <v>1897</v>
      </c>
      <c r="G51" s="33">
        <v>1893</v>
      </c>
      <c r="H51" s="33">
        <v>12</v>
      </c>
      <c r="I51" s="33">
        <f>C51*470+F51*470</f>
        <v>1714090</v>
      </c>
      <c r="J51" s="40">
        <f>D51*150+G51*150</f>
        <v>546000</v>
      </c>
      <c r="K51" s="40">
        <f>E51*3500+H51*3500+3500</f>
        <v>80500</v>
      </c>
      <c r="L51" s="41">
        <f>SUM(I51:K51)</f>
        <v>2340590</v>
      </c>
      <c r="M51" s="41">
        <v>2366080</v>
      </c>
      <c r="N51" s="38">
        <v>1992239</v>
      </c>
      <c r="O51" s="38">
        <v>373841</v>
      </c>
      <c r="P51" s="47">
        <f t="shared" si="3"/>
        <v>-25490</v>
      </c>
      <c r="Q51" s="47">
        <v>-25490</v>
      </c>
      <c r="R51" s="47">
        <f>-90000+17000</f>
        <v>-73000</v>
      </c>
      <c r="S51" s="47">
        <f>90000-17000</f>
        <v>73000</v>
      </c>
      <c r="T51" s="47" t="s">
        <v>82</v>
      </c>
    </row>
    <row r="52" s="4" customFormat="1" ht="36" customHeight="1" spans="1:20">
      <c r="A52" s="11" t="s">
        <v>83</v>
      </c>
      <c r="B52" s="11"/>
      <c r="C52" s="33">
        <v>2172</v>
      </c>
      <c r="D52" s="33">
        <v>2166</v>
      </c>
      <c r="E52" s="33">
        <v>16</v>
      </c>
      <c r="F52" s="33">
        <v>2172</v>
      </c>
      <c r="G52" s="33">
        <v>2171</v>
      </c>
      <c r="H52" s="33">
        <v>12</v>
      </c>
      <c r="I52" s="33">
        <f>C52*470+F52*470</f>
        <v>2041680</v>
      </c>
      <c r="J52" s="40">
        <f>D52*150+G52*150</f>
        <v>650550</v>
      </c>
      <c r="K52" s="40">
        <f>E52*3500+H52*3500</f>
        <v>98000</v>
      </c>
      <c r="L52" s="41">
        <f>SUM(I52:K52)</f>
        <v>2790230</v>
      </c>
      <c r="M52" s="41">
        <v>2805200</v>
      </c>
      <c r="N52" s="38">
        <v>2361978</v>
      </c>
      <c r="O52" s="38">
        <v>443222</v>
      </c>
      <c r="P52" s="47">
        <f t="shared" si="3"/>
        <v>-14970</v>
      </c>
      <c r="Q52" s="47">
        <f>-14970-177010+90000</f>
        <v>-101980</v>
      </c>
      <c r="R52" s="47"/>
      <c r="S52" s="47">
        <f>177010-90000</f>
        <v>87010</v>
      </c>
      <c r="T52" s="47" t="s">
        <v>84</v>
      </c>
    </row>
    <row r="53" s="4" customFormat="1" ht="42" customHeight="1" spans="1:20">
      <c r="A53" s="35" t="s">
        <v>85</v>
      </c>
      <c r="B53" s="35"/>
      <c r="C53" s="33">
        <v>857</v>
      </c>
      <c r="D53" s="33">
        <v>852</v>
      </c>
      <c r="E53" s="33">
        <v>5</v>
      </c>
      <c r="F53" s="33">
        <v>863</v>
      </c>
      <c r="G53" s="33">
        <v>856</v>
      </c>
      <c r="H53" s="33">
        <v>4</v>
      </c>
      <c r="I53" s="33">
        <f>C53*470+F53*470</f>
        <v>808400</v>
      </c>
      <c r="J53" s="40">
        <f>D53*150+G53*150</f>
        <v>256200</v>
      </c>
      <c r="K53" s="40">
        <f>E53*3500+H53*3500</f>
        <v>31500</v>
      </c>
      <c r="L53" s="41">
        <f>SUM(I53:K53)</f>
        <v>1096100</v>
      </c>
      <c r="M53" s="41">
        <v>1093700</v>
      </c>
      <c r="N53" s="38">
        <v>920895</v>
      </c>
      <c r="O53" s="38">
        <v>172805</v>
      </c>
      <c r="P53" s="47">
        <f t="shared" si="3"/>
        <v>2400</v>
      </c>
      <c r="Q53" s="47"/>
      <c r="R53" s="47"/>
      <c r="S53" s="47">
        <v>2400</v>
      </c>
      <c r="T53" s="47" t="s">
        <v>86</v>
      </c>
    </row>
  </sheetData>
  <autoFilter ref="A4:T53">
    <extLst/>
  </autoFilter>
  <mergeCells count="26">
    <mergeCell ref="A1:B1"/>
    <mergeCell ref="A2:T2"/>
    <mergeCell ref="C3:E3"/>
    <mergeCell ref="F3:H3"/>
    <mergeCell ref="I3:L3"/>
    <mergeCell ref="M3:O3"/>
    <mergeCell ref="P3:S3"/>
    <mergeCell ref="A5:B5"/>
    <mergeCell ref="A6:B6"/>
    <mergeCell ref="A50:B50"/>
    <mergeCell ref="A51:B51"/>
    <mergeCell ref="A52:B52"/>
    <mergeCell ref="A53:B53"/>
    <mergeCell ref="A7:A11"/>
    <mergeCell ref="A12:A14"/>
    <mergeCell ref="A15:A17"/>
    <mergeCell ref="A18:A19"/>
    <mergeCell ref="A20:A24"/>
    <mergeCell ref="A25:A27"/>
    <mergeCell ref="A28:A31"/>
    <mergeCell ref="A32:A36"/>
    <mergeCell ref="A37:A40"/>
    <mergeCell ref="A41:A46"/>
    <mergeCell ref="A47:A49"/>
    <mergeCell ref="T3:T4"/>
    <mergeCell ref="A3:B4"/>
  </mergeCells>
  <printOptions horizontalCentered="1"/>
  <pageMargins left="0.590277777777778" right="0.432638888888889" top="0.590277777777778" bottom="0.236111111111111" header="0.5" footer="0.156944444444444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2022-09-19T19:45:00Z</dcterms:created>
  <dcterms:modified xsi:type="dcterms:W3CDTF">2025-09-26T11:45:37Z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3B04A87F43A44F439ED40B0E9D65294A</vt:lpwstr>
  </property>
  <property fmtid="{D5CDD505-2E9C-101B-9397-08002B2CF9AE}" pid="3" name="KSOProductBuildVer">
    <vt:lpwstr>2052-11.8.2.10624</vt:lpwstr>
  </property>
</Properties>
</file>