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6"/>
  </bookViews>
  <sheets>
    <sheet name="封面" sheetId="20" r:id="rId1"/>
    <sheet name="目录" sheetId="21" r:id="rId2"/>
    <sheet name="龙胜各族自治县2024年一般公共预算调整表" sheetId="1" r:id="rId3"/>
    <sheet name=" 龙胜各族自治县2024年一般公共预算收入调整表" sheetId="7" r:id="rId4"/>
    <sheet name="龙胜各族自治县2024年政府一般债券资金项目安排情况表" sheetId="11" r:id="rId5"/>
    <sheet name="龙胜各族自治县2024年政府性基金预算调整表" sheetId="10" r:id="rId6"/>
    <sheet name="龙胜各族自治县2024年土地出让金调整预算表" sheetId="2" r:id="rId7"/>
    <sheet name="龙胜各族自治县2024年政府专项债券资金项目安排情况表" sheetId="3" r:id="rId8"/>
    <sheet name="龙胜各族自治县2024年龙胜县棚户区专项债券及其他地方自行试点" sheetId="19" r:id="rId9"/>
    <sheet name="龙胜各族自治县2024年机关事业单位基本养老保险基金收支预算调" sheetId="13" r:id="rId10"/>
    <sheet name="龙胜各族自治县2024年城乡居民基本养老保险基金收支预算调整表" sheetId="14" r:id="rId11"/>
  </sheets>
  <definedNames>
    <definedName name="_xlnm._FilterDatabase" localSheetId="6" hidden="1">龙胜各族自治县2024年土地出让金调整预算表!$A$5:$J$62</definedName>
    <definedName name="_xlnm._FilterDatabase" localSheetId="2" hidden="1">龙胜各族自治县2024年一般公共预算调整表!$A$6:$M$6</definedName>
    <definedName name="_xlnm.Print_Titles" localSheetId="6">龙胜各族自治县2024年土地出让金调整预算表!$1:$5</definedName>
    <definedName name="_xlnm.Print_Titles" localSheetId="2">龙胜各族自治县2024年一般公共预算调整表!$2:$6</definedName>
    <definedName name="_xlnm.Print_Titles" localSheetId="7">龙胜各族自治县2024年政府专项债券资金项目安排情况表!$2:$4</definedName>
    <definedName name="_xlnm.Print_Titles" localSheetId="5">龙胜各族自治县2024年政府性基金预算调整表!$1:$6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90" authorId="0">
      <text>
        <r>
          <rPr>
            <b/>
            <sz val="9"/>
            <rFont val="宋体"/>
            <charset val="134"/>
          </rPr>
          <t>Administrator:</t>
        </r>
        <r>
          <rPr>
            <sz val="9"/>
            <rFont val="宋体"/>
            <charset val="134"/>
          </rPr>
          <t xml:space="preserve">
981万为当年新增一般债券转贷收入，-800万实际收到9200万再融资，年初做了1亿</t>
        </r>
      </text>
    </comment>
  </commentList>
</comments>
</file>

<file path=xl/sharedStrings.xml><?xml version="1.0" encoding="utf-8"?>
<sst xmlns="http://schemas.openxmlformats.org/spreadsheetml/2006/main" count="659" uniqueCount="483">
  <si>
    <r>
      <rPr>
        <sz val="28"/>
        <color theme="1"/>
        <rFont val="Times New Roman"/>
        <charset val="134"/>
      </rPr>
      <t>2024</t>
    </r>
    <r>
      <rPr>
        <sz val="28"/>
        <color theme="1"/>
        <rFont val="方正小标宋_GBK"/>
        <charset val="134"/>
      </rPr>
      <t>年龙胜各族自治县预算调整方案</t>
    </r>
  </si>
  <si>
    <t>龙胜县财政局编制</t>
  </si>
  <si>
    <t>目        录</t>
  </si>
  <si>
    <t>一、一般公共预算报表</t>
  </si>
  <si>
    <r>
      <rPr>
        <sz val="16"/>
        <color theme="1"/>
        <rFont val="仿宋_GB2312"/>
        <charset val="134"/>
      </rPr>
      <t>1</t>
    </r>
    <r>
      <rPr>
        <sz val="16"/>
        <color theme="1"/>
        <rFont val="仿宋_GB2312"/>
        <charset val="134"/>
      </rPr>
      <t>.龙胜各族自治县2024年一般公共预算调整表</t>
    </r>
  </si>
  <si>
    <t>……………………………………………………………………………………………</t>
  </si>
  <si>
    <r>
      <rPr>
        <sz val="16"/>
        <color theme="1"/>
        <rFont val="仿宋_GB2312"/>
        <charset val="134"/>
      </rPr>
      <t>2.</t>
    </r>
    <r>
      <rPr>
        <sz val="16"/>
        <color theme="1"/>
        <rFont val="仿宋_GB2312"/>
        <charset val="134"/>
      </rPr>
      <t>龙胜各族自治县2024年一般公共预算收入调整表</t>
    </r>
  </si>
  <si>
    <t>3.龙胜各族自治县2024年政府一般债券资金项目安排情况表</t>
  </si>
  <si>
    <t>……………………………………………………………………………</t>
  </si>
  <si>
    <t>二、政府性基金预算报表</t>
  </si>
  <si>
    <t>4.龙胜各族自治县2024年政府基金预算调整表</t>
  </si>
  <si>
    <t>5.龙胜各族自治县2024年土地出让金预算调整表</t>
  </si>
  <si>
    <t>………………………………………………………………………</t>
  </si>
  <si>
    <t>………………</t>
  </si>
  <si>
    <t>…………</t>
  </si>
  <si>
    <t>6.龙胜各族自治县2024年政府专项债券资金项目安排情况表</t>
  </si>
  <si>
    <t>7.	龙胜各族自治县2024年龙胜县棚户区专项债券及其他地方自行试点项目收益安排的支出预算表</t>
  </si>
  <si>
    <t>三、社会保险基金预算报表</t>
  </si>
  <si>
    <t>8.龙胜各族自治县2024年机关事业单位基本养老保险基金收支预算调整表</t>
  </si>
  <si>
    <t>……………………………………………………</t>
  </si>
  <si>
    <t>9.龙胜各族自治县2024年城乡居民基本养老保险基金收支预算调整表</t>
  </si>
  <si>
    <r>
      <rPr>
        <sz val="16"/>
        <rFont val="黑体"/>
        <charset val="134"/>
      </rPr>
      <t>附件</t>
    </r>
    <r>
      <rPr>
        <sz val="16"/>
        <rFont val="Times New Roman"/>
        <charset val="134"/>
      </rPr>
      <t>1</t>
    </r>
  </si>
  <si>
    <r>
      <rPr>
        <b/>
        <sz val="18"/>
        <rFont val="Times New Roman"/>
        <charset val="134"/>
      </rPr>
      <t xml:space="preserve">   </t>
    </r>
    <r>
      <rPr>
        <b/>
        <sz val="18"/>
        <rFont val="宋体"/>
        <charset val="134"/>
      </rPr>
      <t>龙胜各族自治县</t>
    </r>
    <r>
      <rPr>
        <b/>
        <sz val="18"/>
        <rFont val="Times New Roman"/>
        <charset val="134"/>
      </rPr>
      <t>2024</t>
    </r>
    <r>
      <rPr>
        <b/>
        <sz val="18"/>
        <rFont val="宋体"/>
        <charset val="134"/>
      </rPr>
      <t>年一般公共预算调整表</t>
    </r>
  </si>
  <si>
    <r>
      <rPr>
        <sz val="12"/>
        <rFont val="宋体"/>
        <charset val="134"/>
      </rPr>
      <t>编制单位：龙胜各族自治县财政局</t>
    </r>
  </si>
  <si>
    <r>
      <rPr>
        <sz val="12"/>
        <rFont val="宋体"/>
        <charset val="134"/>
      </rPr>
      <t>编制日期：</t>
    </r>
    <r>
      <rPr>
        <sz val="12"/>
        <rFont val="Times New Roman"/>
        <charset val="134"/>
      </rPr>
      <t>2024</t>
    </r>
    <r>
      <rPr>
        <sz val="12"/>
        <rFont val="宋体"/>
        <charset val="134"/>
      </rPr>
      <t>年</t>
    </r>
    <r>
      <rPr>
        <sz val="12"/>
        <rFont val="Times New Roman"/>
        <charset val="134"/>
      </rPr>
      <t>12</t>
    </r>
    <r>
      <rPr>
        <sz val="12"/>
        <rFont val="宋体"/>
        <charset val="134"/>
      </rPr>
      <t>月</t>
    </r>
    <r>
      <rPr>
        <sz val="12"/>
        <rFont val="Times New Roman"/>
        <charset val="134"/>
      </rPr>
      <t>02</t>
    </r>
    <r>
      <rPr>
        <sz val="12"/>
        <rFont val="宋体"/>
        <charset val="134"/>
      </rPr>
      <t>日</t>
    </r>
  </si>
  <si>
    <r>
      <rPr>
        <sz val="11"/>
        <color theme="1"/>
        <rFont val="宋体"/>
        <charset val="134"/>
      </rPr>
      <t>单位：万元</t>
    </r>
  </si>
  <si>
    <r>
      <rPr>
        <b/>
        <sz val="12"/>
        <rFont val="宋体"/>
        <charset val="134"/>
      </rPr>
      <t>收</t>
    </r>
    <r>
      <rPr>
        <b/>
        <sz val="12"/>
        <rFont val="Times New Roman"/>
        <charset val="134"/>
      </rPr>
      <t xml:space="preserve">              </t>
    </r>
    <r>
      <rPr>
        <b/>
        <sz val="12"/>
        <rFont val="宋体"/>
        <charset val="134"/>
      </rPr>
      <t>入</t>
    </r>
  </si>
  <si>
    <r>
      <rPr>
        <b/>
        <sz val="12"/>
        <rFont val="宋体"/>
        <charset val="134"/>
      </rPr>
      <t>支</t>
    </r>
    <r>
      <rPr>
        <b/>
        <sz val="12"/>
        <rFont val="Times New Roman"/>
        <charset val="134"/>
      </rPr>
      <t xml:space="preserve">                    </t>
    </r>
    <r>
      <rPr>
        <b/>
        <sz val="12"/>
        <rFont val="宋体"/>
        <charset val="134"/>
      </rPr>
      <t>出</t>
    </r>
  </si>
  <si>
    <r>
      <rPr>
        <b/>
        <sz val="12"/>
        <rFont val="宋体"/>
        <charset val="134"/>
      </rPr>
      <t>增减因素</t>
    </r>
  </si>
  <si>
    <r>
      <rPr>
        <b/>
        <sz val="9"/>
        <rFont val="宋体"/>
        <charset val="134"/>
      </rPr>
      <t>项目</t>
    </r>
  </si>
  <si>
    <r>
      <rPr>
        <b/>
        <sz val="9"/>
        <rFont val="Times New Roman"/>
        <charset val="134"/>
      </rPr>
      <t>2024</t>
    </r>
    <r>
      <rPr>
        <b/>
        <sz val="9"/>
        <rFont val="宋体"/>
        <charset val="134"/>
      </rPr>
      <t>年年初预算</t>
    </r>
  </si>
  <si>
    <r>
      <rPr>
        <b/>
        <sz val="9"/>
        <rFont val="Times New Roman"/>
        <charset val="134"/>
      </rPr>
      <t>2024</t>
    </r>
    <r>
      <rPr>
        <b/>
        <sz val="9"/>
        <rFont val="宋体"/>
        <charset val="134"/>
      </rPr>
      <t>年预算调整</t>
    </r>
  </si>
  <si>
    <r>
      <rPr>
        <b/>
        <sz val="9"/>
        <rFont val="宋体"/>
        <charset val="134"/>
      </rPr>
      <t>增、减</t>
    </r>
  </si>
  <si>
    <r>
      <rPr>
        <b/>
        <sz val="9"/>
        <rFont val="宋体"/>
        <charset val="134"/>
      </rPr>
      <t>增</t>
    </r>
    <r>
      <rPr>
        <b/>
        <sz val="9"/>
        <rFont val="Times New Roman"/>
        <charset val="134"/>
      </rPr>
      <t xml:space="preserve">        </t>
    </r>
    <r>
      <rPr>
        <b/>
        <sz val="9"/>
        <rFont val="宋体"/>
        <charset val="134"/>
      </rPr>
      <t>减</t>
    </r>
  </si>
  <si>
    <r>
      <rPr>
        <b/>
        <sz val="9"/>
        <rFont val="宋体"/>
        <charset val="134"/>
      </rPr>
      <t>合计</t>
    </r>
  </si>
  <si>
    <r>
      <rPr>
        <b/>
        <sz val="9"/>
        <rFont val="宋体"/>
        <charset val="134"/>
      </rPr>
      <t>新增政府债券</t>
    </r>
  </si>
  <si>
    <t>专项转移支付</t>
  </si>
  <si>
    <r>
      <rPr>
        <b/>
        <sz val="9"/>
        <rFont val="宋体"/>
        <charset val="134"/>
      </rPr>
      <t>一般转移支付</t>
    </r>
  </si>
  <si>
    <r>
      <rPr>
        <b/>
        <sz val="9"/>
        <rFont val="宋体"/>
        <charset val="134"/>
      </rPr>
      <t>公共预算调整增、减</t>
    </r>
  </si>
  <si>
    <r>
      <rPr>
        <b/>
        <sz val="9"/>
        <rFont val="宋体"/>
        <charset val="134"/>
      </rPr>
      <t>一、一般公共预算收入</t>
    </r>
  </si>
  <si>
    <t>一、一般公共服务</t>
  </si>
  <si>
    <r>
      <rPr>
        <sz val="10"/>
        <rFont val="Times New Roman"/>
        <charset val="134"/>
      </rPr>
      <t>a.</t>
    </r>
    <r>
      <rPr>
        <sz val="10"/>
        <color theme="1"/>
        <rFont val="仿宋_GB2312"/>
        <charset val="134"/>
      </rPr>
      <t>增加专项转移支付支出</t>
    </r>
    <r>
      <rPr>
        <sz val="10"/>
        <color theme="1"/>
        <rFont val="Times New Roman"/>
        <charset val="134"/>
      </rPr>
      <t>2502</t>
    </r>
    <r>
      <rPr>
        <sz val="10"/>
        <color theme="1"/>
        <rFont val="仿宋_GB2312"/>
        <charset val="134"/>
      </rPr>
      <t>万元。</t>
    </r>
    <r>
      <rPr>
        <sz val="10"/>
        <color theme="1"/>
        <rFont val="Times New Roman"/>
        <charset val="134"/>
      </rPr>
      <t xml:space="preserve">              b.</t>
    </r>
    <r>
      <rPr>
        <sz val="10"/>
        <color theme="1"/>
        <rFont val="仿宋_GB2312"/>
        <charset val="134"/>
      </rPr>
      <t>增加一般转移支付支出</t>
    </r>
    <r>
      <rPr>
        <sz val="10"/>
        <color theme="1"/>
        <rFont val="Times New Roman"/>
        <charset val="134"/>
      </rPr>
      <t>2097</t>
    </r>
    <r>
      <rPr>
        <sz val="10"/>
        <color theme="1"/>
        <rFont val="仿宋_GB2312"/>
        <charset val="134"/>
      </rPr>
      <t>万元。</t>
    </r>
    <r>
      <rPr>
        <sz val="10"/>
        <color theme="1"/>
        <rFont val="Times New Roman"/>
        <charset val="134"/>
      </rPr>
      <t xml:space="preserve">              c.</t>
    </r>
    <r>
      <rPr>
        <sz val="10"/>
        <color theme="1"/>
        <rFont val="仿宋_GB2312"/>
        <charset val="134"/>
      </rPr>
      <t>公共预算调整增</t>
    </r>
    <r>
      <rPr>
        <sz val="10"/>
        <color theme="1"/>
        <rFont val="Times New Roman"/>
        <charset val="134"/>
      </rPr>
      <t>1868</t>
    </r>
    <r>
      <rPr>
        <sz val="10"/>
        <color theme="1"/>
        <rFont val="仿宋_GB2312"/>
        <charset val="134"/>
      </rPr>
      <t>万元</t>
    </r>
    <r>
      <rPr>
        <sz val="10"/>
        <color theme="1"/>
        <rFont val="Times New Roman"/>
        <charset val="134"/>
      </rPr>
      <t>(</t>
    </r>
    <r>
      <rPr>
        <sz val="10"/>
        <color theme="1"/>
        <rFont val="仿宋_GB2312"/>
        <charset val="134"/>
      </rPr>
      <t>公共预算调整增加</t>
    </r>
    <r>
      <rPr>
        <sz val="10"/>
        <color theme="1"/>
        <rFont val="Times New Roman"/>
        <charset val="134"/>
      </rPr>
      <t>1868</t>
    </r>
    <r>
      <rPr>
        <sz val="10"/>
        <color theme="1"/>
        <rFont val="仿宋_GB2312"/>
        <charset val="134"/>
      </rPr>
      <t>万元，主要调整安排县庆民族服装费、政府县委值班工作经费、县十七届人民代表大会第五次会议经费、乡村振兴补助资金</t>
    </r>
    <r>
      <rPr>
        <sz val="10"/>
        <color theme="1"/>
        <rFont val="Times New Roman"/>
        <charset val="134"/>
      </rPr>
      <t>“</t>
    </r>
    <r>
      <rPr>
        <sz val="10"/>
        <color theme="1"/>
        <rFont val="仿宋_GB2312"/>
        <charset val="134"/>
      </rPr>
      <t>四公开</t>
    </r>
    <r>
      <rPr>
        <sz val="10"/>
        <color theme="1"/>
        <rFont val="Times New Roman"/>
        <charset val="134"/>
      </rPr>
      <t>”</t>
    </r>
    <r>
      <rPr>
        <sz val="10"/>
        <color theme="1"/>
        <rFont val="仿宋_GB2312"/>
        <charset val="134"/>
      </rPr>
      <t>试点现场会经费、税务局业务经费、</t>
    </r>
    <r>
      <rPr>
        <sz val="10"/>
        <color theme="1"/>
        <rFont val="Times New Roman"/>
        <charset val="134"/>
      </rPr>
      <t>2024</t>
    </r>
    <r>
      <rPr>
        <sz val="10"/>
        <color theme="1"/>
        <rFont val="仿宋_GB2312"/>
        <charset val="134"/>
      </rPr>
      <t>年统计劳务费、</t>
    </r>
    <r>
      <rPr>
        <sz val="10"/>
        <color theme="1"/>
        <rFont val="Times New Roman"/>
        <charset val="134"/>
      </rPr>
      <t>2024</t>
    </r>
    <r>
      <rPr>
        <sz val="10"/>
        <color theme="1"/>
        <rFont val="仿宋_GB2312"/>
        <charset val="134"/>
      </rPr>
      <t>年委托中介审计费用及办公经费、信访维稳差旅费、</t>
    </r>
    <r>
      <rPr>
        <sz val="10"/>
        <color theme="1"/>
        <rFont val="Times New Roman"/>
        <charset val="134"/>
      </rPr>
      <t>2024</t>
    </r>
    <r>
      <rPr>
        <sz val="10"/>
        <color theme="1"/>
        <rFont val="仿宋_GB2312"/>
        <charset val="134"/>
      </rPr>
      <t>年三门镇花坪村困难生活补助资金、第五次经济普查经费等。同时，将年初预算项目</t>
    </r>
    <r>
      <rPr>
        <sz val="10"/>
        <color theme="1"/>
        <rFont val="Times New Roman"/>
        <charset val="134"/>
      </rPr>
      <t>“</t>
    </r>
    <r>
      <rPr>
        <sz val="10"/>
        <color theme="1"/>
        <rFont val="仿宋_GB2312"/>
        <charset val="134"/>
      </rPr>
      <t>其他税收事务支出</t>
    </r>
    <r>
      <rPr>
        <sz val="10"/>
        <color theme="1"/>
        <rFont val="Times New Roman"/>
        <charset val="134"/>
      </rPr>
      <t>”</t>
    </r>
    <r>
      <rPr>
        <sz val="10"/>
        <color theme="1"/>
        <rFont val="仿宋_GB2312"/>
        <charset val="134"/>
      </rPr>
      <t>调整</t>
    </r>
    <r>
      <rPr>
        <sz val="10"/>
        <color theme="1"/>
        <rFont val="Times New Roman"/>
        <charset val="134"/>
      </rPr>
      <t>57.48</t>
    </r>
    <r>
      <rPr>
        <sz val="10"/>
        <color theme="1"/>
        <rFont val="仿宋_GB2312"/>
        <charset val="134"/>
      </rPr>
      <t>万元用于</t>
    </r>
    <r>
      <rPr>
        <sz val="10"/>
        <color theme="1"/>
        <rFont val="Times New Roman"/>
        <charset val="134"/>
      </rPr>
      <t>“</t>
    </r>
    <r>
      <rPr>
        <sz val="10"/>
        <color theme="1"/>
        <rFont val="仿宋_GB2312"/>
        <charset val="134"/>
      </rPr>
      <t>其他财政事务支出</t>
    </r>
    <r>
      <rPr>
        <sz val="10"/>
        <color theme="1"/>
        <rFont val="Times New Roman"/>
        <charset val="134"/>
      </rPr>
      <t>”)</t>
    </r>
    <r>
      <rPr>
        <sz val="10"/>
        <color theme="1"/>
        <rFont val="仿宋_GB2312"/>
        <charset val="134"/>
      </rPr>
      <t>。</t>
    </r>
  </si>
  <si>
    <r>
      <rPr>
        <b/>
        <sz val="9"/>
        <rFont val="宋体"/>
        <charset val="134"/>
      </rPr>
      <t>二、转移性收入</t>
    </r>
  </si>
  <si>
    <r>
      <rPr>
        <sz val="9"/>
        <rFont val="宋体"/>
        <charset val="134"/>
      </rPr>
      <t>二、外交支出</t>
    </r>
  </si>
  <si>
    <r>
      <rPr>
        <b/>
        <sz val="9"/>
        <rFont val="Times New Roman"/>
        <charset val="134"/>
      </rPr>
      <t xml:space="preserve"> </t>
    </r>
    <r>
      <rPr>
        <b/>
        <sz val="9"/>
        <rFont val="宋体"/>
        <charset val="134"/>
      </rPr>
      <t>（一）上级补助收入</t>
    </r>
  </si>
  <si>
    <r>
      <rPr>
        <sz val="9"/>
        <rFont val="宋体"/>
        <charset val="134"/>
      </rPr>
      <t>三、国防支出</t>
    </r>
  </si>
  <si>
    <r>
      <rPr>
        <sz val="10"/>
        <color theme="1"/>
        <rFont val="Times New Roman"/>
        <charset val="134"/>
      </rPr>
      <t>a.</t>
    </r>
    <r>
      <rPr>
        <sz val="10"/>
        <color theme="1"/>
        <rFont val="宋体"/>
        <charset val="134"/>
      </rPr>
      <t>减少一般转移支付支出</t>
    </r>
    <r>
      <rPr>
        <sz val="10"/>
        <color theme="1"/>
        <rFont val="Times New Roman"/>
        <charset val="134"/>
      </rPr>
      <t>2</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77</t>
    </r>
    <r>
      <rPr>
        <sz val="10"/>
        <color theme="1"/>
        <rFont val="宋体"/>
        <charset val="134"/>
      </rPr>
      <t>万元</t>
    </r>
    <r>
      <rPr>
        <sz val="10"/>
        <color theme="1"/>
        <rFont val="Times New Roman"/>
        <charset val="134"/>
      </rPr>
      <t>(</t>
    </r>
    <r>
      <rPr>
        <sz val="10"/>
        <color theme="1"/>
        <rFont val="宋体"/>
        <charset val="134"/>
      </rPr>
      <t>公共预算调整增加</t>
    </r>
    <r>
      <rPr>
        <sz val="10"/>
        <color theme="1"/>
        <rFont val="Times New Roman"/>
        <charset val="134"/>
      </rPr>
      <t>77</t>
    </r>
    <r>
      <rPr>
        <sz val="10"/>
        <color theme="1"/>
        <rFont val="宋体"/>
        <charset val="134"/>
      </rPr>
      <t>万元。调整安排民兵整组费</t>
    </r>
    <r>
      <rPr>
        <sz val="10"/>
        <color theme="1"/>
        <rFont val="Times New Roman"/>
        <charset val="134"/>
      </rPr>
      <t>(11</t>
    </r>
    <r>
      <rPr>
        <sz val="10"/>
        <color theme="1"/>
        <rFont val="宋体"/>
        <charset val="134"/>
      </rPr>
      <t>万）、民兵训练经费（</t>
    </r>
    <r>
      <rPr>
        <sz val="10"/>
        <color theme="1"/>
        <rFont val="Times New Roman"/>
        <charset val="134"/>
      </rPr>
      <t>30</t>
    </r>
    <r>
      <rPr>
        <sz val="10"/>
        <color theme="1"/>
        <rFont val="宋体"/>
        <charset val="134"/>
      </rPr>
      <t>万）、政府预算项目</t>
    </r>
    <r>
      <rPr>
        <sz val="10"/>
        <color theme="1"/>
        <rFont val="Times New Roman"/>
        <charset val="134"/>
      </rPr>
      <t>“</t>
    </r>
    <r>
      <rPr>
        <sz val="10"/>
        <color theme="1"/>
        <rFont val="宋体"/>
        <charset val="134"/>
      </rPr>
      <t>人民防空易地建设费</t>
    </r>
    <r>
      <rPr>
        <sz val="10"/>
        <color theme="1"/>
        <rFont val="Times New Roman"/>
        <charset val="134"/>
      </rPr>
      <t>”</t>
    </r>
    <r>
      <rPr>
        <sz val="10"/>
        <color theme="1"/>
        <rFont val="宋体"/>
        <charset val="134"/>
      </rPr>
      <t>科目调整</t>
    </r>
    <r>
      <rPr>
        <sz val="10"/>
        <color theme="1"/>
        <rFont val="Times New Roman"/>
        <charset val="134"/>
      </rPr>
      <t>36</t>
    </r>
    <r>
      <rPr>
        <sz val="10"/>
        <color theme="1"/>
        <rFont val="宋体"/>
        <charset val="134"/>
      </rPr>
      <t>万元</t>
    </r>
    <r>
      <rPr>
        <sz val="10"/>
        <color theme="1"/>
        <rFont val="Times New Roman"/>
        <charset val="134"/>
      </rPr>
      <t>)</t>
    </r>
    <r>
      <rPr>
        <sz val="10"/>
        <color theme="1"/>
        <rFont val="宋体"/>
        <charset val="134"/>
      </rPr>
      <t>。</t>
    </r>
  </si>
  <si>
    <r>
      <rPr>
        <b/>
        <sz val="9"/>
        <rFont val="宋体"/>
        <charset val="134"/>
      </rPr>
      <t>（</t>
    </r>
    <r>
      <rPr>
        <b/>
        <sz val="9"/>
        <rFont val="Times New Roman"/>
        <charset val="134"/>
      </rPr>
      <t>1</t>
    </r>
    <r>
      <rPr>
        <b/>
        <sz val="9"/>
        <rFont val="宋体"/>
        <charset val="134"/>
      </rPr>
      <t>）返还性收入</t>
    </r>
  </si>
  <si>
    <r>
      <rPr>
        <sz val="9"/>
        <rFont val="宋体"/>
        <charset val="134"/>
      </rPr>
      <t>四、公共安全支出</t>
    </r>
  </si>
  <si>
    <r>
      <rPr>
        <sz val="10"/>
        <color theme="1"/>
        <rFont val="Times New Roman"/>
        <charset val="134"/>
      </rPr>
      <t>a.</t>
    </r>
    <r>
      <rPr>
        <sz val="10"/>
        <color theme="1"/>
        <rFont val="宋体"/>
        <charset val="134"/>
      </rPr>
      <t>增加一般转移支付支出</t>
    </r>
    <r>
      <rPr>
        <sz val="10"/>
        <color theme="1"/>
        <rFont val="Times New Roman"/>
        <charset val="134"/>
      </rPr>
      <t>42</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54</t>
    </r>
    <r>
      <rPr>
        <sz val="10"/>
        <color theme="1"/>
        <rFont val="宋体"/>
        <charset val="134"/>
      </rPr>
      <t>万元</t>
    </r>
    <r>
      <rPr>
        <sz val="10"/>
        <color theme="1"/>
        <rFont val="Times New Roman"/>
        <charset val="134"/>
      </rPr>
      <t>(</t>
    </r>
    <r>
      <rPr>
        <sz val="10"/>
        <color theme="1"/>
        <rFont val="宋体"/>
        <charset val="134"/>
      </rPr>
      <t>公共预算调整增加</t>
    </r>
    <r>
      <rPr>
        <sz val="10"/>
        <color theme="1"/>
        <rFont val="Times New Roman"/>
        <charset val="134"/>
      </rPr>
      <t>54</t>
    </r>
    <r>
      <rPr>
        <sz val="10"/>
        <color theme="1"/>
        <rFont val="宋体"/>
        <charset val="134"/>
      </rPr>
      <t>万元。调整安排交警队办案执法经费</t>
    </r>
    <r>
      <rPr>
        <sz val="10"/>
        <color theme="1"/>
        <rFont val="Times New Roman"/>
        <charset val="134"/>
      </rPr>
      <t>50</t>
    </r>
    <r>
      <rPr>
        <sz val="10"/>
        <color theme="1"/>
        <rFont val="宋体"/>
        <charset val="134"/>
      </rPr>
      <t>万元、公务接待费</t>
    </r>
    <r>
      <rPr>
        <sz val="10"/>
        <color theme="1"/>
        <rFont val="Times New Roman"/>
        <charset val="134"/>
      </rPr>
      <t>3</t>
    </r>
    <r>
      <rPr>
        <sz val="10"/>
        <color theme="1"/>
        <rFont val="宋体"/>
        <charset val="134"/>
      </rPr>
      <t>万元、公安局事业人员基础绩效增量</t>
    </r>
    <r>
      <rPr>
        <sz val="10"/>
        <color theme="1"/>
        <rFont val="Times New Roman"/>
        <charset val="134"/>
      </rPr>
      <t>1</t>
    </r>
    <r>
      <rPr>
        <sz val="10"/>
        <color theme="1"/>
        <rFont val="宋体"/>
        <charset val="134"/>
      </rPr>
      <t>万元</t>
    </r>
    <r>
      <rPr>
        <sz val="10"/>
        <color theme="1"/>
        <rFont val="Times New Roman"/>
        <charset val="134"/>
      </rPr>
      <t>)</t>
    </r>
    <r>
      <rPr>
        <sz val="10"/>
        <color theme="1"/>
        <rFont val="宋体"/>
        <charset val="134"/>
      </rPr>
      <t>。</t>
    </r>
  </si>
  <si>
    <r>
      <rPr>
        <sz val="9"/>
        <rFont val="宋体"/>
        <charset val="134"/>
      </rPr>
      <t>所得税基数返还收入</t>
    </r>
    <r>
      <rPr>
        <sz val="9"/>
        <rFont val="Times New Roman"/>
        <charset val="134"/>
      </rPr>
      <t xml:space="preserve"> </t>
    </r>
  </si>
  <si>
    <r>
      <rPr>
        <sz val="9"/>
        <rFont val="宋体"/>
        <charset val="134"/>
      </rPr>
      <t>五、教育支出</t>
    </r>
  </si>
  <si>
    <r>
      <rPr>
        <sz val="10"/>
        <color theme="1"/>
        <rFont val="Times New Roman"/>
        <charset val="134"/>
      </rPr>
      <t>a.</t>
    </r>
    <r>
      <rPr>
        <sz val="10"/>
        <color theme="1"/>
        <rFont val="宋体"/>
        <charset val="134"/>
      </rPr>
      <t>增加一般转移支付支出</t>
    </r>
    <r>
      <rPr>
        <sz val="10"/>
        <color theme="1"/>
        <rFont val="Times New Roman"/>
        <charset val="134"/>
      </rPr>
      <t>1059</t>
    </r>
    <r>
      <rPr>
        <sz val="10"/>
        <color theme="1"/>
        <rFont val="宋体"/>
        <charset val="134"/>
      </rPr>
      <t>万元。</t>
    </r>
    <r>
      <rPr>
        <sz val="10"/>
        <color theme="1"/>
        <rFont val="Times New Roman"/>
        <charset val="134"/>
      </rPr>
      <t xml:space="preserve">
b.</t>
    </r>
    <r>
      <rPr>
        <sz val="10"/>
        <color theme="1"/>
        <rFont val="宋体"/>
        <charset val="134"/>
      </rPr>
      <t>新增政府一般债券增加支出</t>
    </r>
    <r>
      <rPr>
        <sz val="10"/>
        <color theme="1"/>
        <rFont val="Times New Roman"/>
        <charset val="134"/>
      </rPr>
      <t>277</t>
    </r>
    <r>
      <rPr>
        <sz val="10"/>
        <color theme="1"/>
        <rFont val="宋体"/>
        <charset val="134"/>
      </rPr>
      <t>万元。</t>
    </r>
    <r>
      <rPr>
        <sz val="10"/>
        <color theme="1"/>
        <rFont val="Times New Roman"/>
        <charset val="134"/>
      </rPr>
      <t xml:space="preserve">
c.</t>
    </r>
    <r>
      <rPr>
        <sz val="10"/>
        <color theme="1"/>
        <rFont val="宋体"/>
        <charset val="134"/>
      </rPr>
      <t>公共预算调整增加</t>
    </r>
    <r>
      <rPr>
        <sz val="10"/>
        <color theme="1"/>
        <rFont val="Times New Roman"/>
        <charset val="134"/>
      </rPr>
      <t>6344</t>
    </r>
    <r>
      <rPr>
        <sz val="10"/>
        <color theme="1"/>
        <rFont val="宋体"/>
        <charset val="134"/>
      </rPr>
      <t>万元（主要调整安排教师培训及课改经费、校园文化项目设计费、</t>
    </r>
    <r>
      <rPr>
        <sz val="10"/>
        <color theme="1"/>
        <rFont val="Times New Roman"/>
        <charset val="134"/>
      </rPr>
      <t>2022</t>
    </r>
    <r>
      <rPr>
        <sz val="10"/>
        <color theme="1"/>
        <rFont val="宋体"/>
        <charset val="134"/>
      </rPr>
      <t>年</t>
    </r>
    <r>
      <rPr>
        <sz val="10"/>
        <color theme="1"/>
        <rFont val="Times New Roman"/>
        <charset val="134"/>
      </rPr>
      <t>--2024</t>
    </r>
    <r>
      <rPr>
        <sz val="10"/>
        <color theme="1"/>
        <rFont val="宋体"/>
        <charset val="134"/>
      </rPr>
      <t>年各项考试经费（教师培训及课改经费）、龙胜小学珠心算经费、</t>
    </r>
    <r>
      <rPr>
        <sz val="10"/>
        <color theme="1"/>
        <rFont val="Times New Roman"/>
        <charset val="134"/>
      </rPr>
      <t>2024</t>
    </r>
    <r>
      <rPr>
        <sz val="10"/>
        <color theme="1"/>
        <rFont val="宋体"/>
        <charset val="134"/>
      </rPr>
      <t>年六一慰问经费等项目</t>
    </r>
    <r>
      <rPr>
        <sz val="10"/>
        <color theme="1"/>
        <rFont val="Times New Roman"/>
        <charset val="134"/>
      </rPr>
      <t>136</t>
    </r>
    <r>
      <rPr>
        <sz val="10"/>
        <color theme="1"/>
        <rFont val="宋体"/>
        <charset val="134"/>
      </rPr>
      <t>万元；党校和龙胜小学预留增资及保险</t>
    </r>
    <r>
      <rPr>
        <sz val="10"/>
        <color theme="1"/>
        <rFont val="Times New Roman"/>
        <charset val="134"/>
      </rPr>
      <t>8</t>
    </r>
    <r>
      <rPr>
        <sz val="10"/>
        <color theme="1"/>
        <rFont val="宋体"/>
        <charset val="134"/>
      </rPr>
      <t>万元、教育系统事业人员基础绩效增量</t>
    </r>
    <r>
      <rPr>
        <sz val="10"/>
        <color theme="1"/>
        <rFont val="Times New Roman"/>
        <charset val="134"/>
      </rPr>
      <t>97</t>
    </r>
    <r>
      <rPr>
        <sz val="10"/>
        <color theme="1"/>
        <rFont val="宋体"/>
        <charset val="134"/>
      </rPr>
      <t>万元；教育系统内部调整年初预算保险项目</t>
    </r>
    <r>
      <rPr>
        <sz val="10"/>
        <color theme="1"/>
        <rFont val="Times New Roman"/>
        <charset val="134"/>
      </rPr>
      <t>250</t>
    </r>
    <r>
      <rPr>
        <sz val="10"/>
        <color theme="1"/>
        <rFont val="宋体"/>
        <charset val="134"/>
      </rPr>
      <t>万用于发放统发工资、调整教育系统年初预算职业年金支出科目</t>
    </r>
    <r>
      <rPr>
        <sz val="10"/>
        <color theme="1"/>
        <rFont val="Times New Roman"/>
        <charset val="134"/>
      </rPr>
      <t>1276</t>
    </r>
    <r>
      <rPr>
        <sz val="10"/>
        <color theme="1"/>
        <rFont val="宋体"/>
        <charset val="134"/>
      </rPr>
      <t>万元、机关养老保险支出科目</t>
    </r>
    <r>
      <rPr>
        <sz val="10"/>
        <color theme="1"/>
        <rFont val="Times New Roman"/>
        <charset val="134"/>
      </rPr>
      <t>2569</t>
    </r>
    <r>
      <rPr>
        <sz val="10"/>
        <color theme="1"/>
        <rFont val="宋体"/>
        <charset val="134"/>
      </rPr>
      <t>万元、住房公积金支出科目</t>
    </r>
    <r>
      <rPr>
        <sz val="10"/>
        <color theme="1"/>
        <rFont val="Times New Roman"/>
        <charset val="134"/>
      </rPr>
      <t>2008</t>
    </r>
    <r>
      <rPr>
        <sz val="10"/>
        <color theme="1"/>
        <rFont val="宋体"/>
        <charset val="134"/>
      </rPr>
      <t>万元合计</t>
    </r>
    <r>
      <rPr>
        <sz val="10"/>
        <color theme="1"/>
        <rFont val="Times New Roman"/>
        <charset val="134"/>
      </rPr>
      <t>5853</t>
    </r>
    <r>
      <rPr>
        <sz val="10"/>
        <color theme="1"/>
        <rFont val="宋体"/>
        <charset val="134"/>
      </rPr>
      <t>万元为教育支出对应科目）。</t>
    </r>
  </si>
  <si>
    <r>
      <rPr>
        <sz val="9"/>
        <rFont val="宋体"/>
        <charset val="134"/>
      </rPr>
      <t>成品油税费改革税收返还收入</t>
    </r>
  </si>
  <si>
    <t>六、科学技术支出</t>
  </si>
  <si>
    <r>
      <rPr>
        <sz val="10"/>
        <color theme="1"/>
        <rFont val="Times New Roman"/>
        <charset val="134"/>
      </rPr>
      <t>a.</t>
    </r>
    <r>
      <rPr>
        <sz val="10"/>
        <color theme="1"/>
        <rFont val="宋体"/>
        <charset val="134"/>
      </rPr>
      <t>增加一般转移支付支出</t>
    </r>
    <r>
      <rPr>
        <sz val="10"/>
        <color theme="1"/>
        <rFont val="Times New Roman"/>
        <charset val="134"/>
      </rPr>
      <t>12</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27</t>
    </r>
    <r>
      <rPr>
        <sz val="10"/>
        <color theme="1"/>
        <rFont val="宋体"/>
        <charset val="134"/>
      </rPr>
      <t>万元。</t>
    </r>
    <r>
      <rPr>
        <sz val="10"/>
        <color theme="1"/>
        <rFont val="Times New Roman"/>
        <charset val="134"/>
      </rPr>
      <t>(</t>
    </r>
    <r>
      <rPr>
        <sz val="10"/>
        <color theme="1"/>
        <rFont val="宋体"/>
        <charset val="134"/>
      </rPr>
      <t>调整安排</t>
    </r>
    <r>
      <rPr>
        <sz val="10"/>
        <color theme="1"/>
        <rFont val="Times New Roman"/>
        <charset val="134"/>
      </rPr>
      <t>2024</t>
    </r>
    <r>
      <rPr>
        <sz val="10"/>
        <color theme="1"/>
        <rFont val="宋体"/>
        <charset val="134"/>
      </rPr>
      <t>年</t>
    </r>
    <r>
      <rPr>
        <sz val="10"/>
        <color theme="1"/>
        <rFont val="Times New Roman"/>
        <charset val="134"/>
      </rPr>
      <t>“</t>
    </r>
    <r>
      <rPr>
        <sz val="10"/>
        <color theme="1"/>
        <rFont val="宋体"/>
        <charset val="134"/>
      </rPr>
      <t>智慧人大</t>
    </r>
    <r>
      <rPr>
        <sz val="10"/>
        <color theme="1"/>
        <rFont val="Times New Roman"/>
        <charset val="134"/>
      </rPr>
      <t>”</t>
    </r>
    <r>
      <rPr>
        <sz val="10"/>
        <color theme="1"/>
        <rFont val="宋体"/>
        <charset val="134"/>
      </rPr>
      <t>系统开发项目经费、大组工网扩建和设备更新、科技成果转化审计费。</t>
    </r>
    <r>
      <rPr>
        <sz val="10"/>
        <color theme="1"/>
        <rFont val="Times New Roman"/>
        <charset val="134"/>
      </rPr>
      <t>)</t>
    </r>
  </si>
  <si>
    <r>
      <rPr>
        <sz val="9"/>
        <rFont val="宋体"/>
        <charset val="134"/>
      </rPr>
      <t>增值税税收返还收入</t>
    </r>
  </si>
  <si>
    <t>七、文化旅游体育与传媒支出</t>
  </si>
  <si>
    <r>
      <rPr>
        <sz val="10"/>
        <color theme="1"/>
        <rFont val="Times New Roman"/>
        <charset val="134"/>
      </rPr>
      <t>a.</t>
    </r>
    <r>
      <rPr>
        <sz val="10"/>
        <color theme="1"/>
        <rFont val="宋体"/>
        <charset val="134"/>
      </rPr>
      <t>增加一般转移支付支出</t>
    </r>
    <r>
      <rPr>
        <sz val="10"/>
        <color theme="1"/>
        <rFont val="Times New Roman"/>
        <charset val="134"/>
      </rPr>
      <t>219</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21</t>
    </r>
    <r>
      <rPr>
        <sz val="10"/>
        <color theme="1"/>
        <rFont val="宋体"/>
        <charset val="134"/>
      </rPr>
      <t>万元</t>
    </r>
    <r>
      <rPr>
        <sz val="10"/>
        <color theme="1"/>
        <rFont val="Times New Roman"/>
        <charset val="134"/>
      </rPr>
      <t>(</t>
    </r>
    <r>
      <rPr>
        <sz val="10"/>
        <color theme="1"/>
        <rFont val="宋体"/>
        <charset val="134"/>
      </rPr>
      <t>公共预算调整增加</t>
    </r>
    <r>
      <rPr>
        <sz val="10"/>
        <color theme="1"/>
        <rFont val="Times New Roman"/>
        <charset val="134"/>
      </rPr>
      <t>21</t>
    </r>
    <r>
      <rPr>
        <sz val="10"/>
        <color theme="1"/>
        <rFont val="宋体"/>
        <charset val="134"/>
      </rPr>
      <t>万元。主要调整安排电视节目带节目源费、文广体旅和融媒体中心接待费、图书馆等单位事业人员基础绩效增量</t>
    </r>
    <r>
      <rPr>
        <sz val="10"/>
        <color theme="1"/>
        <rFont val="Times New Roman"/>
        <charset val="134"/>
      </rPr>
      <t>)</t>
    </r>
    <r>
      <rPr>
        <sz val="10"/>
        <color theme="1"/>
        <rFont val="宋体"/>
        <charset val="134"/>
      </rPr>
      <t>。</t>
    </r>
  </si>
  <si>
    <r>
      <rPr>
        <sz val="9"/>
        <rFont val="宋体"/>
        <charset val="134"/>
      </rPr>
      <t>消费税税收返还收入</t>
    </r>
  </si>
  <si>
    <r>
      <rPr>
        <sz val="9"/>
        <rFont val="宋体"/>
        <charset val="134"/>
      </rPr>
      <t>八、社会保障和就业支出</t>
    </r>
  </si>
  <si>
    <r>
      <rPr>
        <sz val="10"/>
        <color theme="1"/>
        <rFont val="Times New Roman"/>
        <charset val="134"/>
      </rPr>
      <t>a.</t>
    </r>
    <r>
      <rPr>
        <sz val="10"/>
        <color theme="1"/>
        <rFont val="宋体"/>
        <charset val="134"/>
      </rPr>
      <t>专项转移支付增加支出</t>
    </r>
    <r>
      <rPr>
        <sz val="10"/>
        <color theme="1"/>
        <rFont val="Times New Roman"/>
        <charset val="134"/>
      </rPr>
      <t>700</t>
    </r>
    <r>
      <rPr>
        <sz val="10"/>
        <color theme="1"/>
        <rFont val="宋体"/>
        <charset val="134"/>
      </rPr>
      <t>万元。</t>
    </r>
    <r>
      <rPr>
        <sz val="10"/>
        <color theme="1"/>
        <rFont val="Times New Roman"/>
        <charset val="134"/>
      </rPr>
      <t xml:space="preserve">
b.</t>
    </r>
    <r>
      <rPr>
        <sz val="10"/>
        <color theme="1"/>
        <rFont val="宋体"/>
        <charset val="134"/>
      </rPr>
      <t>增加一般转移支付支出</t>
    </r>
    <r>
      <rPr>
        <sz val="10"/>
        <color theme="1"/>
        <rFont val="Times New Roman"/>
        <charset val="134"/>
      </rPr>
      <t>5598</t>
    </r>
    <r>
      <rPr>
        <sz val="10"/>
        <color theme="1"/>
        <rFont val="宋体"/>
        <charset val="134"/>
      </rPr>
      <t>万元。</t>
    </r>
    <r>
      <rPr>
        <sz val="10"/>
        <color theme="1"/>
        <rFont val="Times New Roman"/>
        <charset val="134"/>
      </rPr>
      <t xml:space="preserve">
c.</t>
    </r>
    <r>
      <rPr>
        <sz val="10"/>
        <color theme="1"/>
        <rFont val="宋体"/>
        <charset val="134"/>
      </rPr>
      <t>公共预算调整增减</t>
    </r>
    <r>
      <rPr>
        <sz val="10"/>
        <color theme="1"/>
        <rFont val="Times New Roman"/>
        <charset val="134"/>
      </rPr>
      <t>2990</t>
    </r>
    <r>
      <rPr>
        <sz val="10"/>
        <color theme="1"/>
        <rFont val="宋体"/>
        <charset val="134"/>
      </rPr>
      <t>万元（详见调整报告）。</t>
    </r>
    <r>
      <rPr>
        <sz val="10"/>
        <color theme="1"/>
        <rFont val="Times New Roman"/>
        <charset val="134"/>
      </rPr>
      <t xml:space="preserve">
d.</t>
    </r>
    <r>
      <rPr>
        <sz val="10"/>
        <color theme="1"/>
        <rFont val="宋体"/>
        <charset val="134"/>
      </rPr>
      <t>新增政府一般债券支付支出</t>
    </r>
    <r>
      <rPr>
        <sz val="10"/>
        <color theme="1"/>
        <rFont val="Times New Roman"/>
        <charset val="134"/>
      </rPr>
      <t>15</t>
    </r>
    <r>
      <rPr>
        <sz val="10"/>
        <color theme="1"/>
        <rFont val="宋体"/>
        <charset val="134"/>
      </rPr>
      <t>万元。</t>
    </r>
  </si>
  <si>
    <r>
      <rPr>
        <sz val="9"/>
        <rFont val="宋体"/>
        <charset val="134"/>
      </rPr>
      <t>增值税五五分享税收返还收入</t>
    </r>
  </si>
  <si>
    <r>
      <rPr>
        <sz val="9"/>
        <rFont val="宋体"/>
        <charset val="134"/>
      </rPr>
      <t>九、卫生健康支出</t>
    </r>
  </si>
  <si>
    <r>
      <rPr>
        <sz val="10"/>
        <color theme="1"/>
        <rFont val="Times New Roman"/>
        <charset val="134"/>
      </rPr>
      <t>a.</t>
    </r>
    <r>
      <rPr>
        <sz val="10"/>
        <color theme="1"/>
        <rFont val="宋体"/>
        <charset val="134"/>
      </rPr>
      <t>专项转移支付增加支出</t>
    </r>
    <r>
      <rPr>
        <sz val="10"/>
        <color theme="1"/>
        <rFont val="Times New Roman"/>
        <charset val="134"/>
      </rPr>
      <t>41</t>
    </r>
    <r>
      <rPr>
        <sz val="10"/>
        <color theme="1"/>
        <rFont val="宋体"/>
        <charset val="134"/>
      </rPr>
      <t>万元。</t>
    </r>
    <r>
      <rPr>
        <sz val="10"/>
        <color theme="1"/>
        <rFont val="Times New Roman"/>
        <charset val="134"/>
      </rPr>
      <t xml:space="preserve">                  b.</t>
    </r>
    <r>
      <rPr>
        <sz val="10"/>
        <color theme="1"/>
        <rFont val="宋体"/>
        <charset val="134"/>
      </rPr>
      <t>增加一般转移支付支出</t>
    </r>
    <r>
      <rPr>
        <sz val="10"/>
        <color theme="1"/>
        <rFont val="Times New Roman"/>
        <charset val="134"/>
      </rPr>
      <t>978</t>
    </r>
    <r>
      <rPr>
        <sz val="10"/>
        <color theme="1"/>
        <rFont val="宋体"/>
        <charset val="134"/>
      </rPr>
      <t>万元。</t>
    </r>
    <r>
      <rPr>
        <sz val="10"/>
        <color theme="1"/>
        <rFont val="Times New Roman"/>
        <charset val="134"/>
      </rPr>
      <t xml:space="preserve">             c.</t>
    </r>
    <r>
      <rPr>
        <sz val="10"/>
        <color theme="1"/>
        <rFont val="宋体"/>
        <charset val="134"/>
      </rPr>
      <t>公共预算调整减少</t>
    </r>
    <r>
      <rPr>
        <sz val="10"/>
        <color theme="1"/>
        <rFont val="Times New Roman"/>
        <charset val="134"/>
      </rPr>
      <t>375</t>
    </r>
    <r>
      <rPr>
        <sz val="10"/>
        <color theme="1"/>
        <rFont val="宋体"/>
        <charset val="134"/>
      </rPr>
      <t>万元（详见调整报告）。</t>
    </r>
  </si>
  <si>
    <r>
      <rPr>
        <sz val="9"/>
        <rFont val="宋体"/>
        <charset val="134"/>
      </rPr>
      <t>其他税收返还收入</t>
    </r>
  </si>
  <si>
    <r>
      <rPr>
        <sz val="9"/>
        <rFont val="宋体"/>
        <charset val="134"/>
      </rPr>
      <t>十、节能环保支出</t>
    </r>
  </si>
  <si>
    <r>
      <rPr>
        <sz val="10"/>
        <color theme="1"/>
        <rFont val="Times New Roman"/>
        <charset val="134"/>
      </rPr>
      <t>a.</t>
    </r>
    <r>
      <rPr>
        <sz val="10"/>
        <color theme="1"/>
        <rFont val="宋体"/>
        <charset val="134"/>
      </rPr>
      <t>增加一般转移支付支出</t>
    </r>
    <r>
      <rPr>
        <sz val="10"/>
        <color theme="1"/>
        <rFont val="Times New Roman"/>
        <charset val="134"/>
      </rPr>
      <t>915</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20</t>
    </r>
    <r>
      <rPr>
        <sz val="10"/>
        <color theme="1"/>
        <rFont val="宋体"/>
        <charset val="134"/>
      </rPr>
      <t>万元。</t>
    </r>
    <r>
      <rPr>
        <sz val="10"/>
        <color theme="1"/>
        <rFont val="Times New Roman"/>
        <charset val="134"/>
      </rPr>
      <t>(</t>
    </r>
    <r>
      <rPr>
        <sz val="10"/>
        <color theme="1"/>
        <rFont val="宋体"/>
        <charset val="134"/>
      </rPr>
      <t>调整安排生态环境局人员定额公用经费</t>
    </r>
    <r>
      <rPr>
        <sz val="10"/>
        <color theme="1"/>
        <rFont val="Times New Roman"/>
        <charset val="134"/>
      </rPr>
      <t>20</t>
    </r>
    <r>
      <rPr>
        <sz val="10"/>
        <color theme="1"/>
        <rFont val="宋体"/>
        <charset val="134"/>
      </rPr>
      <t>万元</t>
    </r>
    <r>
      <rPr>
        <sz val="10"/>
        <color theme="1"/>
        <rFont val="Times New Roman"/>
        <charset val="134"/>
      </rPr>
      <t>)</t>
    </r>
  </si>
  <si>
    <r>
      <rPr>
        <b/>
        <sz val="9"/>
        <rFont val="宋体"/>
        <charset val="134"/>
      </rPr>
      <t>（</t>
    </r>
    <r>
      <rPr>
        <b/>
        <sz val="9"/>
        <rFont val="Times New Roman"/>
        <charset val="134"/>
      </rPr>
      <t>2</t>
    </r>
    <r>
      <rPr>
        <b/>
        <sz val="9"/>
        <rFont val="宋体"/>
        <charset val="134"/>
      </rPr>
      <t>）一般性转移支付收入</t>
    </r>
  </si>
  <si>
    <r>
      <rPr>
        <sz val="9"/>
        <rFont val="宋体"/>
        <charset val="134"/>
      </rPr>
      <t>十一、城乡社区支出</t>
    </r>
  </si>
  <si>
    <r>
      <rPr>
        <sz val="10"/>
        <color theme="1"/>
        <rFont val="Times New Roman"/>
        <charset val="134"/>
      </rPr>
      <t>a.</t>
    </r>
    <r>
      <rPr>
        <sz val="10"/>
        <color theme="1"/>
        <rFont val="宋体"/>
        <charset val="134"/>
      </rPr>
      <t>专项转移支付增加支出</t>
    </r>
    <r>
      <rPr>
        <sz val="10"/>
        <color theme="1"/>
        <rFont val="Times New Roman"/>
        <charset val="134"/>
      </rPr>
      <t>80</t>
    </r>
    <r>
      <rPr>
        <sz val="10"/>
        <color theme="1"/>
        <rFont val="宋体"/>
        <charset val="134"/>
      </rPr>
      <t>万元。</t>
    </r>
    <r>
      <rPr>
        <sz val="10"/>
        <color theme="1"/>
        <rFont val="Times New Roman"/>
        <charset val="134"/>
      </rPr>
      <t xml:space="preserve">
b.</t>
    </r>
    <r>
      <rPr>
        <sz val="10"/>
        <color theme="1"/>
        <rFont val="宋体"/>
        <charset val="134"/>
      </rPr>
      <t>公共预算调整减少</t>
    </r>
    <r>
      <rPr>
        <sz val="10"/>
        <color theme="1"/>
        <rFont val="Times New Roman"/>
        <charset val="134"/>
      </rPr>
      <t>2</t>
    </r>
    <r>
      <rPr>
        <sz val="10"/>
        <color theme="1"/>
        <rFont val="宋体"/>
        <charset val="134"/>
      </rPr>
      <t>万元（详见调整报告）。</t>
    </r>
  </si>
  <si>
    <r>
      <rPr>
        <sz val="9"/>
        <rFont val="宋体"/>
        <charset val="134"/>
      </rPr>
      <t>体制补助收入</t>
    </r>
  </si>
  <si>
    <r>
      <rPr>
        <sz val="9"/>
        <rFont val="宋体"/>
        <charset val="134"/>
      </rPr>
      <t>十二、农林水支出</t>
    </r>
  </si>
  <si>
    <r>
      <rPr>
        <sz val="10"/>
        <color theme="1"/>
        <rFont val="Times New Roman"/>
        <charset val="134"/>
      </rPr>
      <t>a.</t>
    </r>
    <r>
      <rPr>
        <sz val="10"/>
        <color theme="1"/>
        <rFont val="宋体"/>
        <charset val="134"/>
      </rPr>
      <t>专项转移支付增加支出</t>
    </r>
    <r>
      <rPr>
        <sz val="10"/>
        <color theme="1"/>
        <rFont val="Times New Roman"/>
        <charset val="134"/>
      </rPr>
      <t>2290</t>
    </r>
    <r>
      <rPr>
        <sz val="10"/>
        <color theme="1"/>
        <rFont val="宋体"/>
        <charset val="134"/>
      </rPr>
      <t>万元。</t>
    </r>
    <r>
      <rPr>
        <sz val="10"/>
        <color theme="1"/>
        <rFont val="Times New Roman"/>
        <charset val="134"/>
      </rPr>
      <t xml:space="preserve">
b.</t>
    </r>
    <r>
      <rPr>
        <sz val="10"/>
        <color theme="1"/>
        <rFont val="宋体"/>
        <charset val="134"/>
      </rPr>
      <t>增加一般转移支付支出</t>
    </r>
    <r>
      <rPr>
        <sz val="10"/>
        <color theme="1"/>
        <rFont val="Times New Roman"/>
        <charset val="134"/>
      </rPr>
      <t>1.091</t>
    </r>
    <r>
      <rPr>
        <sz val="10"/>
        <color theme="1"/>
        <rFont val="宋体"/>
        <charset val="134"/>
      </rPr>
      <t>亿元。</t>
    </r>
    <r>
      <rPr>
        <sz val="10"/>
        <color theme="1"/>
        <rFont val="Times New Roman"/>
        <charset val="134"/>
      </rPr>
      <t xml:space="preserve">
c.</t>
    </r>
    <r>
      <rPr>
        <sz val="10"/>
        <color theme="1"/>
        <rFont val="宋体"/>
        <charset val="134"/>
      </rPr>
      <t>新增政府一般债券增加支出</t>
    </r>
    <r>
      <rPr>
        <sz val="10"/>
        <color theme="1"/>
        <rFont val="Times New Roman"/>
        <charset val="134"/>
      </rPr>
      <t>682</t>
    </r>
    <r>
      <rPr>
        <sz val="10"/>
        <color theme="1"/>
        <rFont val="宋体"/>
        <charset val="134"/>
      </rPr>
      <t>万元。</t>
    </r>
    <r>
      <rPr>
        <sz val="10"/>
        <color theme="1"/>
        <rFont val="Times New Roman"/>
        <charset val="134"/>
      </rPr>
      <t xml:space="preserve">
d.</t>
    </r>
    <r>
      <rPr>
        <sz val="10"/>
        <color theme="1"/>
        <rFont val="宋体"/>
        <charset val="134"/>
      </rPr>
      <t>公共预算调整增加</t>
    </r>
    <r>
      <rPr>
        <sz val="10"/>
        <color theme="1"/>
        <rFont val="Times New Roman"/>
        <charset val="134"/>
      </rPr>
      <t>1071</t>
    </r>
    <r>
      <rPr>
        <sz val="10"/>
        <color theme="1"/>
        <rFont val="宋体"/>
        <charset val="134"/>
      </rPr>
      <t>万元（详见调整报告）。</t>
    </r>
    <r>
      <rPr>
        <sz val="10"/>
        <color theme="1"/>
        <rFont val="Times New Roman"/>
        <charset val="134"/>
      </rPr>
      <t xml:space="preserve">
</t>
    </r>
  </si>
  <si>
    <r>
      <rPr>
        <sz val="9"/>
        <rFont val="宋体"/>
        <charset val="134"/>
      </rPr>
      <t>均衡性转移支付收入</t>
    </r>
  </si>
  <si>
    <r>
      <rPr>
        <sz val="9"/>
        <rFont val="宋体"/>
        <charset val="134"/>
      </rPr>
      <t>十三、交通运输支出</t>
    </r>
  </si>
  <si>
    <r>
      <rPr>
        <sz val="10"/>
        <color theme="1"/>
        <rFont val="Times New Roman"/>
        <charset val="134"/>
      </rPr>
      <t>a.</t>
    </r>
    <r>
      <rPr>
        <sz val="10"/>
        <color theme="1"/>
        <rFont val="宋体"/>
        <charset val="134"/>
      </rPr>
      <t>增加一般性转移支付支出</t>
    </r>
    <r>
      <rPr>
        <sz val="10"/>
        <color theme="1"/>
        <rFont val="Times New Roman"/>
        <charset val="134"/>
      </rPr>
      <t>1317</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12</t>
    </r>
    <r>
      <rPr>
        <sz val="10"/>
        <color theme="1"/>
        <rFont val="宋体"/>
        <charset val="134"/>
      </rPr>
      <t>万元</t>
    </r>
    <r>
      <rPr>
        <sz val="10"/>
        <color theme="1"/>
        <rFont val="Times New Roman"/>
        <charset val="134"/>
      </rPr>
      <t>(</t>
    </r>
    <r>
      <rPr>
        <sz val="10"/>
        <color theme="1"/>
        <rFont val="宋体"/>
        <charset val="134"/>
      </rPr>
      <t>公共预算调整增加</t>
    </r>
    <r>
      <rPr>
        <sz val="10"/>
        <color theme="1"/>
        <rFont val="Times New Roman"/>
        <charset val="134"/>
      </rPr>
      <t>12</t>
    </r>
    <r>
      <rPr>
        <sz val="10"/>
        <color theme="1"/>
        <rFont val="宋体"/>
        <charset val="134"/>
      </rPr>
      <t>万元。主要调整安排县交通局公益岗工资补差部分（</t>
    </r>
    <r>
      <rPr>
        <sz val="10"/>
        <color theme="1"/>
        <rFont val="Times New Roman"/>
        <charset val="134"/>
      </rPr>
      <t>2023-2024</t>
    </r>
    <r>
      <rPr>
        <sz val="10"/>
        <color theme="1"/>
        <rFont val="宋体"/>
        <charset val="134"/>
      </rPr>
      <t>年）</t>
    </r>
    <r>
      <rPr>
        <sz val="10"/>
        <color theme="1"/>
        <rFont val="Times New Roman"/>
        <charset val="134"/>
      </rPr>
      <t>5</t>
    </r>
    <r>
      <rPr>
        <sz val="10"/>
        <color theme="1"/>
        <rFont val="宋体"/>
        <charset val="134"/>
      </rPr>
      <t>万元、公务接待费</t>
    </r>
    <r>
      <rPr>
        <sz val="10"/>
        <color theme="1"/>
        <rFont val="Times New Roman"/>
        <charset val="134"/>
      </rPr>
      <t>7</t>
    </r>
    <r>
      <rPr>
        <sz val="10"/>
        <color theme="1"/>
        <rFont val="宋体"/>
        <charset val="134"/>
      </rPr>
      <t>万元</t>
    </r>
    <r>
      <rPr>
        <sz val="10"/>
        <color theme="1"/>
        <rFont val="Times New Roman"/>
        <charset val="134"/>
      </rPr>
      <t>)</t>
    </r>
    <r>
      <rPr>
        <sz val="10"/>
        <color theme="1"/>
        <rFont val="宋体"/>
        <charset val="134"/>
      </rPr>
      <t>。</t>
    </r>
    <r>
      <rPr>
        <sz val="10"/>
        <color theme="1"/>
        <rFont val="Times New Roman"/>
        <charset val="134"/>
      </rPr>
      <t xml:space="preserve">
</t>
    </r>
  </si>
  <si>
    <t>县级基本财力保障机制奖补资金收入</t>
  </si>
  <si>
    <t>十四、资源勘探工业信息等支出</t>
  </si>
  <si>
    <r>
      <rPr>
        <sz val="10"/>
        <color theme="1"/>
        <rFont val="Times New Roman"/>
        <charset val="134"/>
      </rPr>
      <t>a.</t>
    </r>
    <r>
      <rPr>
        <sz val="10"/>
        <color theme="1"/>
        <rFont val="宋体"/>
        <charset val="134"/>
      </rPr>
      <t>专项转移支付增加支出</t>
    </r>
    <r>
      <rPr>
        <sz val="10"/>
        <color theme="1"/>
        <rFont val="Times New Roman"/>
        <charset val="134"/>
      </rPr>
      <t>194</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7</t>
    </r>
    <r>
      <rPr>
        <sz val="10"/>
        <color theme="1"/>
        <rFont val="宋体"/>
        <charset val="134"/>
      </rPr>
      <t>万元</t>
    </r>
    <r>
      <rPr>
        <sz val="10"/>
        <color theme="1"/>
        <rFont val="Times New Roman"/>
        <charset val="134"/>
      </rPr>
      <t>(</t>
    </r>
    <r>
      <rPr>
        <sz val="10"/>
        <color theme="1"/>
        <rFont val="宋体"/>
        <charset val="134"/>
      </rPr>
      <t>调整安排工信局会议费</t>
    </r>
    <r>
      <rPr>
        <sz val="10"/>
        <color theme="1"/>
        <rFont val="Times New Roman"/>
        <charset val="134"/>
      </rPr>
      <t>3</t>
    </r>
    <r>
      <rPr>
        <sz val="10"/>
        <color theme="1"/>
        <rFont val="宋体"/>
        <charset val="134"/>
      </rPr>
      <t>万元及公务接待费</t>
    </r>
    <r>
      <rPr>
        <sz val="10"/>
        <color theme="1"/>
        <rFont val="Times New Roman"/>
        <charset val="134"/>
      </rPr>
      <t>4</t>
    </r>
    <r>
      <rPr>
        <sz val="10"/>
        <color theme="1"/>
        <rFont val="宋体"/>
        <charset val="134"/>
      </rPr>
      <t>万元</t>
    </r>
    <r>
      <rPr>
        <sz val="10"/>
        <color theme="1"/>
        <rFont val="Times New Roman"/>
        <charset val="134"/>
      </rPr>
      <t>)</t>
    </r>
    <r>
      <rPr>
        <sz val="10"/>
        <color theme="1"/>
        <rFont val="宋体"/>
        <charset val="134"/>
      </rPr>
      <t>。</t>
    </r>
  </si>
  <si>
    <r>
      <rPr>
        <sz val="9"/>
        <rFont val="宋体"/>
        <charset val="134"/>
      </rPr>
      <t>结算补助收入</t>
    </r>
  </si>
  <si>
    <t>十五、商业服务业等支出</t>
  </si>
  <si>
    <r>
      <rPr>
        <sz val="10"/>
        <color theme="1"/>
        <rFont val="Times New Roman"/>
        <charset val="134"/>
      </rPr>
      <t>a.</t>
    </r>
    <r>
      <rPr>
        <sz val="10"/>
        <color theme="1"/>
        <rFont val="宋体"/>
        <charset val="134"/>
      </rPr>
      <t>增加一般性转移支付支出</t>
    </r>
    <r>
      <rPr>
        <sz val="10"/>
        <color theme="1"/>
        <rFont val="Times New Roman"/>
        <charset val="134"/>
      </rPr>
      <t>16</t>
    </r>
    <r>
      <rPr>
        <sz val="10"/>
        <color theme="1"/>
        <rFont val="宋体"/>
        <charset val="134"/>
      </rPr>
      <t>万元。</t>
    </r>
    <r>
      <rPr>
        <sz val="10"/>
        <color theme="1"/>
        <rFont val="Times New Roman"/>
        <charset val="134"/>
      </rPr>
      <t xml:space="preserve">
b.</t>
    </r>
    <r>
      <rPr>
        <sz val="10"/>
        <color theme="1"/>
        <rFont val="宋体"/>
        <charset val="134"/>
      </rPr>
      <t>公共预算调整增加</t>
    </r>
    <r>
      <rPr>
        <sz val="10"/>
        <color theme="1"/>
        <rFont val="Times New Roman"/>
        <charset val="134"/>
      </rPr>
      <t>3</t>
    </r>
    <r>
      <rPr>
        <sz val="10"/>
        <color theme="1"/>
        <rFont val="宋体"/>
        <charset val="134"/>
      </rPr>
      <t>万元</t>
    </r>
    <r>
      <rPr>
        <sz val="10"/>
        <color theme="1"/>
        <rFont val="Times New Roman"/>
        <charset val="134"/>
      </rPr>
      <t>(</t>
    </r>
    <r>
      <rPr>
        <sz val="10"/>
        <color theme="1"/>
        <rFont val="宋体"/>
        <charset val="134"/>
      </rPr>
      <t>调整安排供销社第四次代表大会经费</t>
    </r>
    <r>
      <rPr>
        <sz val="10"/>
        <color theme="1"/>
        <rFont val="Times New Roman"/>
        <charset val="134"/>
      </rPr>
      <t>2</t>
    </r>
    <r>
      <rPr>
        <sz val="10"/>
        <color theme="1"/>
        <rFont val="宋体"/>
        <charset val="134"/>
      </rPr>
      <t>万元、公务接待费</t>
    </r>
    <r>
      <rPr>
        <sz val="10"/>
        <color theme="1"/>
        <rFont val="Times New Roman"/>
        <charset val="134"/>
      </rPr>
      <t>1</t>
    </r>
    <r>
      <rPr>
        <sz val="10"/>
        <color theme="1"/>
        <rFont val="宋体"/>
        <charset val="134"/>
      </rPr>
      <t>万</t>
    </r>
    <r>
      <rPr>
        <sz val="10"/>
        <color theme="1"/>
        <rFont val="Times New Roman"/>
        <charset val="134"/>
      </rPr>
      <t>)</t>
    </r>
    <r>
      <rPr>
        <sz val="10"/>
        <color theme="1"/>
        <rFont val="宋体"/>
        <charset val="134"/>
      </rPr>
      <t>。</t>
    </r>
  </si>
  <si>
    <t>资源枯竭型城市转移支付补助收入</t>
  </si>
  <si>
    <r>
      <rPr>
        <sz val="9"/>
        <rFont val="宋体"/>
        <charset val="134"/>
      </rPr>
      <t>十六、金融支出</t>
    </r>
  </si>
  <si>
    <r>
      <rPr>
        <sz val="10"/>
        <color theme="1"/>
        <rFont val="宋体"/>
        <charset val="134"/>
      </rPr>
      <t>（</t>
    </r>
    <r>
      <rPr>
        <sz val="10"/>
        <color theme="1"/>
        <rFont val="Times New Roman"/>
        <charset val="134"/>
      </rPr>
      <t>1</t>
    </r>
    <r>
      <rPr>
        <sz val="10"/>
        <color theme="1"/>
        <rFont val="宋体"/>
        <charset val="134"/>
      </rPr>
      <t>）专项转移支付增加支出</t>
    </r>
    <r>
      <rPr>
        <sz val="10"/>
        <color theme="1"/>
        <rFont val="Times New Roman"/>
        <charset val="134"/>
      </rPr>
      <t>173</t>
    </r>
    <r>
      <rPr>
        <sz val="10"/>
        <color theme="1"/>
        <rFont val="宋体"/>
        <charset val="134"/>
      </rPr>
      <t>万元；</t>
    </r>
  </si>
  <si>
    <t>企业事业单位划转补助收入</t>
  </si>
  <si>
    <r>
      <rPr>
        <sz val="9"/>
        <rFont val="宋体"/>
        <charset val="134"/>
      </rPr>
      <t>十七、援助其他地区支出</t>
    </r>
  </si>
  <si>
    <t>成品油税费改革转移支付补助收入</t>
  </si>
  <si>
    <t>十八、自然资源海洋气象等支出</t>
  </si>
  <si>
    <r>
      <rPr>
        <sz val="10"/>
        <color theme="1"/>
        <rFont val="Times New Roman"/>
        <charset val="134"/>
      </rPr>
      <t>a.</t>
    </r>
    <r>
      <rPr>
        <sz val="10"/>
        <color theme="1"/>
        <rFont val="宋体"/>
        <charset val="134"/>
      </rPr>
      <t>公共预算调整增加</t>
    </r>
    <r>
      <rPr>
        <sz val="10"/>
        <color theme="1"/>
        <rFont val="Times New Roman"/>
        <charset val="134"/>
      </rPr>
      <t>9</t>
    </r>
    <r>
      <rPr>
        <sz val="10"/>
        <color theme="1"/>
        <rFont val="宋体"/>
        <charset val="134"/>
      </rPr>
      <t>万元</t>
    </r>
    <r>
      <rPr>
        <sz val="10"/>
        <color theme="1"/>
        <rFont val="Times New Roman"/>
        <charset val="134"/>
      </rPr>
      <t>(</t>
    </r>
    <r>
      <rPr>
        <sz val="10"/>
        <color theme="1"/>
        <rFont val="宋体"/>
        <charset val="134"/>
      </rPr>
      <t>公共预算调整增加</t>
    </r>
    <r>
      <rPr>
        <sz val="10"/>
        <color theme="1"/>
        <rFont val="Times New Roman"/>
        <charset val="134"/>
      </rPr>
      <t>9</t>
    </r>
    <r>
      <rPr>
        <sz val="10"/>
        <color theme="1"/>
        <rFont val="宋体"/>
        <charset val="134"/>
      </rPr>
      <t>万元。调整安排气象局</t>
    </r>
    <r>
      <rPr>
        <sz val="10"/>
        <color theme="1"/>
        <rFont val="Times New Roman"/>
        <charset val="134"/>
      </rPr>
      <t>2024</t>
    </r>
    <r>
      <rPr>
        <sz val="10"/>
        <color theme="1"/>
        <rFont val="宋体"/>
        <charset val="134"/>
      </rPr>
      <t>年度有主持人电视天气预报界面制作预算经费</t>
    </r>
    <r>
      <rPr>
        <sz val="10"/>
        <color theme="1"/>
        <rFont val="Times New Roman"/>
        <charset val="134"/>
      </rPr>
      <t>8</t>
    </r>
    <r>
      <rPr>
        <sz val="10"/>
        <color theme="1"/>
        <rFont val="宋体"/>
        <charset val="134"/>
      </rPr>
      <t>万元、自然资源局增资及保险</t>
    </r>
    <r>
      <rPr>
        <sz val="10"/>
        <color theme="1"/>
        <rFont val="Times New Roman"/>
        <charset val="134"/>
      </rPr>
      <t>1</t>
    </r>
    <r>
      <rPr>
        <sz val="10"/>
        <color theme="1"/>
        <rFont val="宋体"/>
        <charset val="134"/>
      </rPr>
      <t>万元</t>
    </r>
    <r>
      <rPr>
        <sz val="10"/>
        <color theme="1"/>
        <rFont val="Times New Roman"/>
        <charset val="134"/>
      </rPr>
      <t>)</t>
    </r>
  </si>
  <si>
    <r>
      <rPr>
        <sz val="9"/>
        <rFont val="宋体"/>
        <charset val="134"/>
      </rPr>
      <t>基层公检法司转移支付收入</t>
    </r>
  </si>
  <si>
    <r>
      <rPr>
        <sz val="9"/>
        <rFont val="宋体"/>
        <charset val="134"/>
      </rPr>
      <t>十九、住房保障支出</t>
    </r>
  </si>
  <si>
    <r>
      <rPr>
        <sz val="9"/>
        <color theme="1"/>
        <rFont val="Times New Roman"/>
        <charset val="134"/>
      </rPr>
      <t>a.</t>
    </r>
    <r>
      <rPr>
        <sz val="9"/>
        <color theme="1"/>
        <rFont val="宋体"/>
        <charset val="134"/>
      </rPr>
      <t>增加一般转移支付支出</t>
    </r>
    <r>
      <rPr>
        <sz val="9"/>
        <color theme="1"/>
        <rFont val="Times New Roman"/>
        <charset val="134"/>
      </rPr>
      <t>311</t>
    </r>
    <r>
      <rPr>
        <sz val="9"/>
        <color theme="1"/>
        <rFont val="宋体"/>
        <charset val="134"/>
      </rPr>
      <t>万元。</t>
    </r>
    <r>
      <rPr>
        <sz val="9"/>
        <color theme="1"/>
        <rFont val="Times New Roman"/>
        <charset val="134"/>
      </rPr>
      <t xml:space="preserve">
b.</t>
    </r>
    <r>
      <rPr>
        <sz val="9"/>
        <color theme="1"/>
        <rFont val="宋体"/>
        <charset val="134"/>
      </rPr>
      <t>新增政府一般债券增加支出</t>
    </r>
    <r>
      <rPr>
        <sz val="9"/>
        <color theme="1"/>
        <rFont val="Times New Roman"/>
        <charset val="134"/>
      </rPr>
      <t>7</t>
    </r>
    <r>
      <rPr>
        <sz val="9"/>
        <color theme="1"/>
        <rFont val="宋体"/>
        <charset val="134"/>
      </rPr>
      <t>万元。</t>
    </r>
    <r>
      <rPr>
        <sz val="9"/>
        <color theme="1"/>
        <rFont val="Times New Roman"/>
        <charset val="134"/>
      </rPr>
      <t xml:space="preserve">
c.</t>
    </r>
    <r>
      <rPr>
        <sz val="9"/>
        <color theme="1"/>
        <rFont val="宋体"/>
        <charset val="134"/>
      </rPr>
      <t>公共预算调整增减</t>
    </r>
    <r>
      <rPr>
        <sz val="9"/>
        <color theme="1"/>
        <rFont val="Times New Roman"/>
        <charset val="134"/>
      </rPr>
      <t>1960</t>
    </r>
    <r>
      <rPr>
        <sz val="9"/>
        <color theme="1"/>
        <rFont val="宋体"/>
        <charset val="134"/>
      </rPr>
      <t>万元</t>
    </r>
    <r>
      <rPr>
        <sz val="9"/>
        <color theme="1"/>
        <rFont val="Times New Roman"/>
        <charset val="134"/>
      </rPr>
      <t>(</t>
    </r>
    <r>
      <rPr>
        <sz val="9"/>
        <color theme="1"/>
        <rFont val="宋体"/>
        <charset val="134"/>
      </rPr>
      <t>调整安排住建局公租房维修费</t>
    </r>
    <r>
      <rPr>
        <sz val="9"/>
        <color theme="1"/>
        <rFont val="Times New Roman"/>
        <charset val="134"/>
      </rPr>
      <t>30</t>
    </r>
    <r>
      <rPr>
        <sz val="9"/>
        <color theme="1"/>
        <rFont val="宋体"/>
        <charset val="134"/>
      </rPr>
      <t>万元、各单位增资导致增加住房公积金</t>
    </r>
    <r>
      <rPr>
        <sz val="9"/>
        <color theme="1"/>
        <rFont val="Times New Roman"/>
        <charset val="134"/>
      </rPr>
      <t>18</t>
    </r>
    <r>
      <rPr>
        <sz val="9"/>
        <color theme="1"/>
        <rFont val="宋体"/>
        <charset val="134"/>
      </rPr>
      <t>万元、调整教育系统年初预算住房公积金支出科目2008万元为对应教育支出科目</t>
    </r>
    <r>
      <rPr>
        <sz val="9"/>
        <color theme="1"/>
        <rFont val="Times New Roman"/>
        <charset val="134"/>
      </rPr>
      <t>)</t>
    </r>
    <r>
      <rPr>
        <sz val="9"/>
        <color theme="1"/>
        <rFont val="宋体"/>
        <charset val="134"/>
      </rPr>
      <t>。</t>
    </r>
  </si>
  <si>
    <t>城乡义务教育转移支付收入</t>
  </si>
  <si>
    <t>二十、粮油物资储备支出</t>
  </si>
  <si>
    <r>
      <rPr>
        <sz val="10"/>
        <color theme="1"/>
        <rFont val="宋体"/>
        <charset val="134"/>
      </rPr>
      <t>（</t>
    </r>
    <r>
      <rPr>
        <sz val="10"/>
        <color theme="1"/>
        <rFont val="Times New Roman"/>
        <charset val="134"/>
      </rPr>
      <t>1</t>
    </r>
    <r>
      <rPr>
        <sz val="10"/>
        <color theme="1"/>
        <rFont val="宋体"/>
        <charset val="134"/>
      </rPr>
      <t>）公共预算调整增加</t>
    </r>
    <r>
      <rPr>
        <sz val="10"/>
        <color theme="1"/>
        <rFont val="Times New Roman"/>
        <charset val="134"/>
      </rPr>
      <t>65</t>
    </r>
    <r>
      <rPr>
        <sz val="10"/>
        <color theme="1"/>
        <rFont val="宋体"/>
        <charset val="134"/>
      </rPr>
      <t>万元。</t>
    </r>
  </si>
  <si>
    <r>
      <rPr>
        <sz val="9"/>
        <rFont val="宋体"/>
        <charset val="134"/>
      </rPr>
      <t>基本养老金转移支付收入</t>
    </r>
  </si>
  <si>
    <t>二十一、灾害防治及应急管理支出</t>
  </si>
  <si>
    <r>
      <rPr>
        <sz val="10"/>
        <color theme="1"/>
        <rFont val="Times New Roman"/>
        <charset val="134"/>
      </rPr>
      <t>a.</t>
    </r>
    <r>
      <rPr>
        <sz val="10"/>
        <color theme="1"/>
        <rFont val="宋体"/>
        <charset val="134"/>
      </rPr>
      <t>专项转移支付增加支出</t>
    </r>
    <r>
      <rPr>
        <sz val="10"/>
        <color theme="1"/>
        <rFont val="Times New Roman"/>
        <charset val="134"/>
      </rPr>
      <t>95</t>
    </r>
    <r>
      <rPr>
        <sz val="10"/>
        <color theme="1"/>
        <rFont val="宋体"/>
        <charset val="134"/>
      </rPr>
      <t>万元。</t>
    </r>
    <r>
      <rPr>
        <sz val="10"/>
        <color theme="1"/>
        <rFont val="Times New Roman"/>
        <charset val="134"/>
      </rPr>
      <t xml:space="preserve">
b.</t>
    </r>
    <r>
      <rPr>
        <sz val="10"/>
        <color theme="1"/>
        <rFont val="宋体"/>
        <charset val="134"/>
      </rPr>
      <t>增加一般性转移支付支出</t>
    </r>
    <r>
      <rPr>
        <sz val="10"/>
        <color theme="1"/>
        <rFont val="Times New Roman"/>
        <charset val="134"/>
      </rPr>
      <t>296</t>
    </r>
    <r>
      <rPr>
        <sz val="10"/>
        <color theme="1"/>
        <rFont val="宋体"/>
        <charset val="134"/>
      </rPr>
      <t>万元。</t>
    </r>
    <r>
      <rPr>
        <sz val="10"/>
        <color theme="1"/>
        <rFont val="Times New Roman"/>
        <charset val="134"/>
      </rPr>
      <t xml:space="preserve">
c.</t>
    </r>
    <r>
      <rPr>
        <sz val="10"/>
        <color theme="1"/>
        <rFont val="宋体"/>
        <charset val="134"/>
      </rPr>
      <t>公共预算调整</t>
    </r>
    <r>
      <rPr>
        <sz val="10"/>
        <color theme="1"/>
        <rFont val="Times New Roman"/>
        <charset val="134"/>
      </rPr>
      <t>57</t>
    </r>
    <r>
      <rPr>
        <sz val="10"/>
        <color theme="1"/>
        <rFont val="宋体"/>
        <charset val="134"/>
      </rPr>
      <t>增加万元。</t>
    </r>
    <r>
      <rPr>
        <sz val="10"/>
        <color theme="1"/>
        <rFont val="Times New Roman"/>
        <charset val="134"/>
      </rPr>
      <t>(</t>
    </r>
    <r>
      <rPr>
        <sz val="10"/>
        <color theme="1"/>
        <rFont val="宋体"/>
        <charset val="134"/>
      </rPr>
      <t>调整安排应急局安全生产执法工作经费及聘请法律顾问</t>
    </r>
    <r>
      <rPr>
        <sz val="10"/>
        <color theme="1"/>
        <rFont val="Times New Roman"/>
        <charset val="134"/>
      </rPr>
      <t>30</t>
    </r>
    <r>
      <rPr>
        <sz val="10"/>
        <color theme="1"/>
        <rFont val="宋体"/>
        <charset val="134"/>
      </rPr>
      <t>万、全县自然灾害综合风险普查经费</t>
    </r>
    <r>
      <rPr>
        <sz val="10"/>
        <color theme="1"/>
        <rFont val="Times New Roman"/>
        <charset val="134"/>
      </rPr>
      <t>20</t>
    </r>
    <r>
      <rPr>
        <sz val="10"/>
        <color theme="1"/>
        <rFont val="宋体"/>
        <charset val="134"/>
      </rPr>
      <t>万；自然资源局和应急局公务接待费</t>
    </r>
    <r>
      <rPr>
        <sz val="10"/>
        <color theme="1"/>
        <rFont val="Times New Roman"/>
        <charset val="134"/>
      </rPr>
      <t>6</t>
    </r>
    <r>
      <rPr>
        <sz val="10"/>
        <color theme="1"/>
        <rFont val="宋体"/>
        <charset val="134"/>
      </rPr>
      <t>万、事业人员基础绩效增量</t>
    </r>
    <r>
      <rPr>
        <sz val="10"/>
        <color theme="1"/>
        <rFont val="Times New Roman"/>
        <charset val="134"/>
      </rPr>
      <t>1</t>
    </r>
    <r>
      <rPr>
        <sz val="10"/>
        <color theme="1"/>
        <rFont val="宋体"/>
        <charset val="134"/>
      </rPr>
      <t>万。</t>
    </r>
    <r>
      <rPr>
        <sz val="10"/>
        <color theme="1"/>
        <rFont val="Times New Roman"/>
        <charset val="134"/>
      </rPr>
      <t>)</t>
    </r>
  </si>
  <si>
    <r>
      <rPr>
        <sz val="9"/>
        <rFont val="宋体"/>
        <charset val="134"/>
      </rPr>
      <t>城乡居民医疗保险转移支付收入</t>
    </r>
  </si>
  <si>
    <r>
      <rPr>
        <sz val="9"/>
        <rFont val="宋体"/>
        <charset val="134"/>
      </rPr>
      <t>二十二、预备费</t>
    </r>
  </si>
  <si>
    <r>
      <rPr>
        <sz val="10"/>
        <color theme="1"/>
        <rFont val="宋体"/>
        <charset val="134"/>
      </rPr>
      <t>（</t>
    </r>
    <r>
      <rPr>
        <sz val="10"/>
        <color theme="1"/>
        <rFont val="Times New Roman"/>
        <charset val="134"/>
      </rPr>
      <t>1</t>
    </r>
    <r>
      <rPr>
        <sz val="10"/>
        <color theme="1"/>
        <rFont val="宋体"/>
        <charset val="134"/>
      </rPr>
      <t>）预算调整减少</t>
    </r>
    <r>
      <rPr>
        <sz val="10"/>
        <color theme="1"/>
        <rFont val="Times New Roman"/>
        <charset val="134"/>
      </rPr>
      <t>337</t>
    </r>
    <r>
      <rPr>
        <sz val="10"/>
        <color theme="1"/>
        <rFont val="宋体"/>
        <charset val="134"/>
      </rPr>
      <t>万元</t>
    </r>
    <r>
      <rPr>
        <sz val="10"/>
        <color theme="1"/>
        <rFont val="Times New Roman"/>
        <charset val="134"/>
      </rPr>
      <t>;</t>
    </r>
  </si>
  <si>
    <r>
      <rPr>
        <sz val="9"/>
        <rFont val="宋体"/>
        <charset val="134"/>
      </rPr>
      <t>农村综合改革转移支付收入</t>
    </r>
  </si>
  <si>
    <r>
      <rPr>
        <sz val="9"/>
        <rFont val="宋体"/>
        <charset val="134"/>
      </rPr>
      <t>二十三、债务付息支出</t>
    </r>
  </si>
  <si>
    <r>
      <rPr>
        <sz val="10"/>
        <color theme="1"/>
        <rFont val="Times New Roman"/>
        <charset val="134"/>
      </rPr>
      <t>a.</t>
    </r>
    <r>
      <rPr>
        <sz val="10"/>
        <color theme="1"/>
        <rFont val="宋体"/>
        <charset val="134"/>
      </rPr>
      <t>公共预算调整：年初预算</t>
    </r>
    <r>
      <rPr>
        <sz val="10"/>
        <color theme="1"/>
        <rFont val="Times New Roman"/>
        <charset val="134"/>
      </rPr>
      <t>“</t>
    </r>
    <r>
      <rPr>
        <sz val="10"/>
        <color theme="1"/>
        <rFont val="宋体"/>
        <charset val="134"/>
      </rPr>
      <t>国际组织借款还本支出</t>
    </r>
    <r>
      <rPr>
        <sz val="10"/>
        <color theme="1"/>
        <rFont val="Times New Roman"/>
        <charset val="134"/>
      </rPr>
      <t>”</t>
    </r>
    <r>
      <rPr>
        <sz val="10"/>
        <color theme="1"/>
        <rFont val="宋体"/>
        <charset val="134"/>
      </rPr>
      <t>项目调减</t>
    </r>
    <r>
      <rPr>
        <sz val="10"/>
        <color theme="1"/>
        <rFont val="Times New Roman"/>
        <charset val="134"/>
      </rPr>
      <t>90</t>
    </r>
    <r>
      <rPr>
        <sz val="10"/>
        <color theme="1"/>
        <rFont val="宋体"/>
        <charset val="134"/>
      </rPr>
      <t>万元用于安排</t>
    </r>
    <r>
      <rPr>
        <sz val="10"/>
        <color theme="1"/>
        <rFont val="Times New Roman"/>
        <charset val="134"/>
      </rPr>
      <t>“</t>
    </r>
    <r>
      <rPr>
        <sz val="10"/>
        <color theme="1"/>
        <rFont val="宋体"/>
        <charset val="134"/>
      </rPr>
      <t>国际组织借款付息支出</t>
    </r>
    <r>
      <rPr>
        <sz val="10"/>
        <color theme="1"/>
        <rFont val="Times New Roman"/>
        <charset val="134"/>
      </rPr>
      <t>”</t>
    </r>
    <r>
      <rPr>
        <sz val="10"/>
        <color theme="1"/>
        <rFont val="宋体"/>
        <charset val="134"/>
      </rPr>
      <t>。</t>
    </r>
    <r>
      <rPr>
        <sz val="10"/>
        <color theme="1"/>
        <rFont val="Times New Roman"/>
        <charset val="134"/>
      </rPr>
      <t xml:space="preserve">
b.</t>
    </r>
    <r>
      <rPr>
        <sz val="10"/>
        <color theme="1"/>
        <rFont val="宋体"/>
        <charset val="134"/>
      </rPr>
      <t>从一般转移支付市财预〔</t>
    </r>
    <r>
      <rPr>
        <sz val="10"/>
        <color theme="1"/>
        <rFont val="Times New Roman"/>
        <charset val="134"/>
      </rPr>
      <t>2024</t>
    </r>
    <r>
      <rPr>
        <sz val="10"/>
        <color theme="1"/>
        <rFont val="宋体"/>
        <charset val="134"/>
      </rPr>
      <t>〕</t>
    </r>
    <r>
      <rPr>
        <sz val="10"/>
        <color theme="1"/>
        <rFont val="Times New Roman"/>
        <charset val="134"/>
      </rPr>
      <t>20</t>
    </r>
    <r>
      <rPr>
        <sz val="10"/>
        <color theme="1"/>
        <rFont val="宋体"/>
        <charset val="134"/>
      </rPr>
      <t>号财力资金统筹调整</t>
    </r>
    <r>
      <rPr>
        <sz val="10"/>
        <color theme="1"/>
        <rFont val="Times New Roman"/>
        <charset val="134"/>
      </rPr>
      <t>3</t>
    </r>
    <r>
      <rPr>
        <sz val="10"/>
        <color theme="1"/>
        <rFont val="宋体"/>
        <charset val="134"/>
      </rPr>
      <t>万元用于安排</t>
    </r>
    <r>
      <rPr>
        <sz val="10"/>
        <color theme="1"/>
        <rFont val="Times New Roman"/>
        <charset val="134"/>
      </rPr>
      <t>“</t>
    </r>
    <r>
      <rPr>
        <sz val="10"/>
        <color theme="1"/>
        <rFont val="宋体"/>
        <charset val="134"/>
      </rPr>
      <t>国际组织借款付息支出</t>
    </r>
    <r>
      <rPr>
        <sz val="10"/>
        <color theme="1"/>
        <rFont val="Times New Roman"/>
        <charset val="134"/>
      </rPr>
      <t>”</t>
    </r>
    <r>
      <rPr>
        <sz val="10"/>
        <color theme="1"/>
        <rFont val="宋体"/>
        <charset val="134"/>
      </rPr>
      <t>。</t>
    </r>
  </si>
  <si>
    <r>
      <rPr>
        <sz val="9"/>
        <rFont val="宋体"/>
        <charset val="134"/>
      </rPr>
      <t>产粮（油）大县奖励资金收入</t>
    </r>
  </si>
  <si>
    <t>二十四、债务发行费用支出</t>
  </si>
  <si>
    <r>
      <rPr>
        <sz val="9"/>
        <rFont val="宋体"/>
        <charset val="134"/>
      </rPr>
      <t>重点生态功能区转移支付收入</t>
    </r>
  </si>
  <si>
    <r>
      <rPr>
        <sz val="9"/>
        <rFont val="宋体"/>
        <charset val="134"/>
      </rPr>
      <t>二十五、其他支出</t>
    </r>
  </si>
  <si>
    <r>
      <rPr>
        <sz val="9"/>
        <rFont val="宋体"/>
        <charset val="134"/>
      </rPr>
      <t>固定数额补助收入</t>
    </r>
  </si>
  <si>
    <t>一般公共预算支出合计</t>
  </si>
  <si>
    <r>
      <rPr>
        <sz val="9"/>
        <rFont val="宋体"/>
        <charset val="134"/>
      </rPr>
      <t>革命老区转移支付收入</t>
    </r>
  </si>
  <si>
    <r>
      <rPr>
        <b/>
        <sz val="9"/>
        <rFont val="宋体"/>
        <charset val="134"/>
      </rPr>
      <t>转移性支出</t>
    </r>
  </si>
  <si>
    <r>
      <rPr>
        <sz val="9"/>
        <rFont val="宋体"/>
        <charset val="134"/>
      </rPr>
      <t>民族地区转移支付收入</t>
    </r>
  </si>
  <si>
    <r>
      <rPr>
        <b/>
        <sz val="9"/>
        <rFont val="宋体"/>
        <charset val="134"/>
      </rPr>
      <t>上解上级支出</t>
    </r>
  </si>
  <si>
    <t>巩固拓展脱贫攻坚成果衔接乡村振兴转移支付收入</t>
  </si>
  <si>
    <r>
      <rPr>
        <sz val="9"/>
        <rFont val="宋体"/>
        <charset val="134"/>
      </rPr>
      <t>体制上解支出</t>
    </r>
  </si>
  <si>
    <r>
      <rPr>
        <sz val="9"/>
        <rFont val="宋体"/>
        <charset val="134"/>
      </rPr>
      <t>一般公共服务共同财政事权转移支付收入</t>
    </r>
  </si>
  <si>
    <r>
      <rPr>
        <sz val="9"/>
        <rFont val="宋体"/>
        <charset val="134"/>
      </rPr>
      <t>专项上解支出</t>
    </r>
  </si>
  <si>
    <r>
      <rPr>
        <sz val="9"/>
        <rFont val="宋体"/>
        <charset val="134"/>
      </rPr>
      <t>外交共同财政事权转移支付收入</t>
    </r>
  </si>
  <si>
    <r>
      <rPr>
        <b/>
        <sz val="9"/>
        <rFont val="宋体"/>
        <charset val="134"/>
      </rPr>
      <t>债务还本支出</t>
    </r>
  </si>
  <si>
    <r>
      <rPr>
        <sz val="10"/>
        <color theme="1"/>
        <rFont val="宋体"/>
        <charset val="134"/>
      </rPr>
      <t>地方政府向国际组织借款还本支出调整减少</t>
    </r>
    <r>
      <rPr>
        <sz val="10"/>
        <color theme="1"/>
        <rFont val="Times New Roman"/>
        <charset val="134"/>
      </rPr>
      <t>90</t>
    </r>
    <r>
      <rPr>
        <sz val="10"/>
        <color theme="1"/>
        <rFont val="宋体"/>
        <charset val="134"/>
      </rPr>
      <t>万元。</t>
    </r>
  </si>
  <si>
    <r>
      <rPr>
        <sz val="9"/>
        <rFont val="宋体"/>
        <charset val="134"/>
      </rPr>
      <t>国防共同财政事权转移支付收入</t>
    </r>
  </si>
  <si>
    <r>
      <rPr>
        <sz val="9"/>
        <rFont val="宋体"/>
        <charset val="134"/>
      </rPr>
      <t>公共安全共同财政事权转移支付收入</t>
    </r>
  </si>
  <si>
    <r>
      <rPr>
        <sz val="9"/>
        <rFont val="宋体"/>
        <charset val="134"/>
      </rPr>
      <t>教育共同财政事权转移支付收入</t>
    </r>
  </si>
  <si>
    <r>
      <rPr>
        <sz val="9"/>
        <rFont val="宋体"/>
        <charset val="134"/>
      </rPr>
      <t>科学技术共同财政事权转移支付收入</t>
    </r>
  </si>
  <si>
    <r>
      <rPr>
        <sz val="9"/>
        <rFont val="宋体"/>
        <charset val="134"/>
      </rPr>
      <t>文化旅游体育与传媒共同财政事权转移支付收入</t>
    </r>
  </si>
  <si>
    <r>
      <rPr>
        <sz val="9"/>
        <rFont val="宋体"/>
        <charset val="134"/>
      </rPr>
      <t>社会保障和就业共同财政事权转移支付收入</t>
    </r>
  </si>
  <si>
    <r>
      <rPr>
        <sz val="9"/>
        <rFont val="宋体"/>
        <charset val="134"/>
      </rPr>
      <t>医疗卫生共同财政事权转移支付收入</t>
    </r>
  </si>
  <si>
    <r>
      <rPr>
        <sz val="9"/>
        <rFont val="宋体"/>
        <charset val="134"/>
      </rPr>
      <t>节能环保共同财政事权转移支付收入</t>
    </r>
  </si>
  <si>
    <r>
      <rPr>
        <sz val="9"/>
        <rFont val="宋体"/>
        <charset val="134"/>
      </rPr>
      <t>城乡社区共同财政事权转移支付收入</t>
    </r>
  </si>
  <si>
    <r>
      <rPr>
        <sz val="9"/>
        <rFont val="宋体"/>
        <charset val="134"/>
      </rPr>
      <t>农林水共同财政事权转移支付收入</t>
    </r>
  </si>
  <si>
    <r>
      <rPr>
        <sz val="9"/>
        <rFont val="宋体"/>
        <charset val="134"/>
      </rPr>
      <t>交通运输共同财政事权转移支付收入</t>
    </r>
  </si>
  <si>
    <r>
      <rPr>
        <sz val="9"/>
        <rFont val="宋体"/>
        <charset val="134"/>
      </rPr>
      <t>资源勘探信息等共同财政事权转移支付收入</t>
    </r>
  </si>
  <si>
    <r>
      <rPr>
        <sz val="9"/>
        <rFont val="宋体"/>
        <charset val="134"/>
      </rPr>
      <t>商业服务业等共同财政事权转移支付收入</t>
    </r>
  </si>
  <si>
    <r>
      <rPr>
        <sz val="9"/>
        <rFont val="宋体"/>
        <charset val="134"/>
      </rPr>
      <t>金融共同财政事权转移支付收入</t>
    </r>
  </si>
  <si>
    <t>自然资源海洋气象等共同财政事权转移支付收入</t>
  </si>
  <si>
    <r>
      <rPr>
        <sz val="9"/>
        <rFont val="宋体"/>
        <charset val="134"/>
      </rPr>
      <t>住房保障共同财政事权转移支付收入</t>
    </r>
  </si>
  <si>
    <r>
      <rPr>
        <sz val="9"/>
        <rFont val="宋体"/>
        <charset val="134"/>
      </rPr>
      <t>粮油物资储备共同财政事权转移支付收入</t>
    </r>
  </si>
  <si>
    <r>
      <rPr>
        <sz val="9"/>
        <rFont val="宋体"/>
        <charset val="134"/>
      </rPr>
      <t>灾害防治及应急管理共同财政事权转移支付收入</t>
    </r>
  </si>
  <si>
    <r>
      <rPr>
        <sz val="9"/>
        <rFont val="宋体"/>
        <charset val="134"/>
      </rPr>
      <t>其他共同财政事权转移支付收入</t>
    </r>
  </si>
  <si>
    <r>
      <rPr>
        <sz val="9"/>
        <color theme="1"/>
        <rFont val="宋体"/>
        <charset val="134"/>
      </rPr>
      <t>增值税留抵退税转移支付收入</t>
    </r>
  </si>
  <si>
    <r>
      <rPr>
        <sz val="9"/>
        <color theme="1"/>
        <rFont val="宋体"/>
        <charset val="134"/>
      </rPr>
      <t>其他退税减税降费转移支付收入</t>
    </r>
  </si>
  <si>
    <r>
      <rPr>
        <sz val="9"/>
        <color theme="1"/>
        <rFont val="宋体"/>
        <charset val="134"/>
      </rPr>
      <t>补充县区财力转移支付收入</t>
    </r>
  </si>
  <si>
    <r>
      <rPr>
        <sz val="9"/>
        <rFont val="宋体"/>
        <charset val="134"/>
      </rPr>
      <t>其他一般性转移支付收入</t>
    </r>
  </si>
  <si>
    <r>
      <rPr>
        <b/>
        <sz val="9"/>
        <rFont val="宋体"/>
        <charset val="134"/>
      </rPr>
      <t>（</t>
    </r>
    <r>
      <rPr>
        <b/>
        <sz val="9"/>
        <rFont val="Times New Roman"/>
        <charset val="134"/>
      </rPr>
      <t>3</t>
    </r>
    <r>
      <rPr>
        <b/>
        <sz val="9"/>
        <rFont val="宋体"/>
        <charset val="134"/>
      </rPr>
      <t>）专项转移支付收入</t>
    </r>
  </si>
  <si>
    <r>
      <rPr>
        <sz val="9"/>
        <rFont val="宋体"/>
        <charset val="134"/>
      </rPr>
      <t>一般公共服务</t>
    </r>
  </si>
  <si>
    <t xml:space="preserve"> </t>
  </si>
  <si>
    <r>
      <rPr>
        <sz val="9"/>
        <rFont val="宋体"/>
        <charset val="134"/>
      </rPr>
      <t>外交</t>
    </r>
  </si>
  <si>
    <r>
      <rPr>
        <sz val="9"/>
        <rFont val="宋体"/>
        <charset val="134"/>
      </rPr>
      <t>国防</t>
    </r>
  </si>
  <si>
    <r>
      <rPr>
        <sz val="9"/>
        <rFont val="宋体"/>
        <charset val="134"/>
      </rPr>
      <t>公共安全</t>
    </r>
  </si>
  <si>
    <r>
      <rPr>
        <sz val="9"/>
        <rFont val="宋体"/>
        <charset val="134"/>
      </rPr>
      <t>教育</t>
    </r>
  </si>
  <si>
    <r>
      <rPr>
        <sz val="9"/>
        <rFont val="宋体"/>
        <charset val="134"/>
      </rPr>
      <t>科学技术</t>
    </r>
  </si>
  <si>
    <r>
      <rPr>
        <sz val="9"/>
        <rFont val="宋体"/>
        <charset val="134"/>
      </rPr>
      <t>文化旅游体育与传媒</t>
    </r>
  </si>
  <si>
    <r>
      <rPr>
        <sz val="9"/>
        <rFont val="宋体"/>
        <charset val="134"/>
      </rPr>
      <t>社会保障和就业</t>
    </r>
  </si>
  <si>
    <r>
      <rPr>
        <sz val="9"/>
        <rFont val="宋体"/>
        <charset val="134"/>
      </rPr>
      <t>卫生健康</t>
    </r>
  </si>
  <si>
    <r>
      <rPr>
        <sz val="9"/>
        <rFont val="宋体"/>
        <charset val="134"/>
      </rPr>
      <t>节能环保</t>
    </r>
  </si>
  <si>
    <r>
      <rPr>
        <sz val="9"/>
        <rFont val="宋体"/>
        <charset val="134"/>
      </rPr>
      <t>城乡社区</t>
    </r>
  </si>
  <si>
    <r>
      <rPr>
        <sz val="9"/>
        <rFont val="宋体"/>
        <charset val="134"/>
      </rPr>
      <t>农林水</t>
    </r>
  </si>
  <si>
    <r>
      <rPr>
        <sz val="9"/>
        <rFont val="宋体"/>
        <charset val="134"/>
      </rPr>
      <t>交通运输</t>
    </r>
  </si>
  <si>
    <r>
      <rPr>
        <sz val="9"/>
        <rFont val="宋体"/>
        <charset val="134"/>
      </rPr>
      <t>资源勘探信息等</t>
    </r>
  </si>
  <si>
    <r>
      <rPr>
        <sz val="9"/>
        <rFont val="宋体"/>
        <charset val="134"/>
      </rPr>
      <t>商业服务业等</t>
    </r>
  </si>
  <si>
    <r>
      <rPr>
        <sz val="9"/>
        <rFont val="宋体"/>
        <charset val="134"/>
      </rPr>
      <t>金融</t>
    </r>
  </si>
  <si>
    <r>
      <rPr>
        <sz val="9"/>
        <rFont val="宋体"/>
        <charset val="134"/>
      </rPr>
      <t>自然资源海洋气象等</t>
    </r>
  </si>
  <si>
    <r>
      <rPr>
        <sz val="9"/>
        <rFont val="宋体"/>
        <charset val="134"/>
      </rPr>
      <t>住房保障</t>
    </r>
  </si>
  <si>
    <r>
      <rPr>
        <sz val="9"/>
        <rFont val="宋体"/>
        <charset val="134"/>
      </rPr>
      <t>粮油物资储备</t>
    </r>
  </si>
  <si>
    <r>
      <rPr>
        <sz val="9"/>
        <rFont val="宋体"/>
        <charset val="134"/>
      </rPr>
      <t>灾害防治及应急管理</t>
    </r>
  </si>
  <si>
    <r>
      <rPr>
        <sz val="9"/>
        <rFont val="宋体"/>
        <charset val="134"/>
      </rPr>
      <t>其他收入</t>
    </r>
  </si>
  <si>
    <r>
      <rPr>
        <b/>
        <sz val="9"/>
        <rFont val="宋体"/>
        <charset val="134"/>
      </rPr>
      <t>（二）上年结余收入</t>
    </r>
  </si>
  <si>
    <r>
      <rPr>
        <b/>
        <sz val="9"/>
        <rFont val="宋体"/>
        <charset val="134"/>
      </rPr>
      <t>（三）调入资金</t>
    </r>
  </si>
  <si>
    <r>
      <rPr>
        <sz val="9"/>
        <rFont val="宋体"/>
        <charset val="134"/>
      </rPr>
      <t>动用预算稳定调节基金</t>
    </r>
  </si>
  <si>
    <r>
      <rPr>
        <sz val="9"/>
        <rFont val="宋体"/>
        <charset val="134"/>
      </rPr>
      <t>从政府性基金预算调入</t>
    </r>
  </si>
  <si>
    <r>
      <rPr>
        <sz val="9"/>
        <rFont val="宋体"/>
        <charset val="134"/>
      </rPr>
      <t>从国有资本经营预算调入</t>
    </r>
  </si>
  <si>
    <r>
      <rPr>
        <sz val="9"/>
        <rFont val="宋体"/>
        <charset val="134"/>
      </rPr>
      <t>从其他资金调入</t>
    </r>
  </si>
  <si>
    <t>（四）地方政府一般债务收入</t>
  </si>
  <si>
    <t>（五）地方政府一般债务转贷收入</t>
  </si>
  <si>
    <r>
      <rPr>
        <b/>
        <sz val="9"/>
        <rFont val="宋体"/>
        <charset val="134"/>
      </rPr>
      <t>（六）</t>
    </r>
    <r>
      <rPr>
        <b/>
        <sz val="9"/>
        <rFont val="Times New Roman"/>
        <charset val="134"/>
      </rPr>
      <t xml:space="preserve"> </t>
    </r>
    <r>
      <rPr>
        <b/>
        <sz val="9"/>
        <rFont val="宋体"/>
        <charset val="134"/>
      </rPr>
      <t>接受其他地区援助收入</t>
    </r>
  </si>
  <si>
    <r>
      <rPr>
        <b/>
        <sz val="9"/>
        <rFont val="宋体"/>
        <charset val="134"/>
      </rPr>
      <t>收入总计</t>
    </r>
  </si>
  <si>
    <r>
      <rPr>
        <b/>
        <sz val="9"/>
        <rFont val="宋体"/>
        <charset val="134"/>
      </rPr>
      <t>支出总计</t>
    </r>
  </si>
  <si>
    <t>附件2</t>
  </si>
  <si>
    <t xml:space="preserve"> 龙胜各族自治县2024年一般公共预算收入调整表</t>
  </si>
  <si>
    <t>编制单位：龙胜各族自治县财政局</t>
  </si>
  <si>
    <r>
      <rPr>
        <sz val="11"/>
        <color theme="1"/>
        <rFont val="宋体"/>
        <charset val="134"/>
      </rPr>
      <t>编制日期：</t>
    </r>
    <r>
      <rPr>
        <sz val="11"/>
        <color theme="1"/>
        <rFont val="Times New Roman"/>
        <charset val="134"/>
      </rPr>
      <t>2024</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02</t>
    </r>
    <r>
      <rPr>
        <sz val="11"/>
        <color theme="1"/>
        <rFont val="宋体"/>
        <charset val="134"/>
      </rPr>
      <t>日</t>
    </r>
  </si>
  <si>
    <t>单位：万元</t>
  </si>
  <si>
    <t>序号</t>
  </si>
  <si>
    <t>项目</t>
  </si>
  <si>
    <r>
      <rPr>
        <b/>
        <sz val="11"/>
        <rFont val="Times New Roman"/>
        <charset val="134"/>
      </rPr>
      <t>2024</t>
    </r>
    <r>
      <rPr>
        <b/>
        <sz val="11"/>
        <rFont val="仿宋_GB2312"/>
        <charset val="134"/>
      </rPr>
      <t>年年初预算</t>
    </r>
  </si>
  <si>
    <r>
      <rPr>
        <b/>
        <sz val="11"/>
        <color theme="1"/>
        <rFont val="Times New Roman"/>
        <charset val="134"/>
      </rPr>
      <t>2024</t>
    </r>
    <r>
      <rPr>
        <b/>
        <sz val="11"/>
        <color theme="1"/>
        <rFont val="仿宋_GB2312"/>
        <charset val="134"/>
      </rPr>
      <t>年预算调整数</t>
    </r>
  </si>
  <si>
    <r>
      <rPr>
        <b/>
        <sz val="11"/>
        <color theme="1"/>
        <rFont val="仿宋_GB2312"/>
        <charset val="134"/>
      </rPr>
      <t>增、减</t>
    </r>
  </si>
  <si>
    <t>一</t>
  </si>
  <si>
    <t>税收收入</t>
  </si>
  <si>
    <t xml:space="preserve"> 增值税</t>
  </si>
  <si>
    <t>营业税</t>
  </si>
  <si>
    <t>企业所得税</t>
  </si>
  <si>
    <t>企业所得税退税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</si>
  <si>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</si>
  <si>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</si>
  <si>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</si>
  <si>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</si>
  <si>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</si>
  <si>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</si>
  <si>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</si>
  <si>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</si>
  <si>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</si>
  <si>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</si>
  <si>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</si>
  <si>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</si>
  <si>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</si>
  <si>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二</t>
  </si>
  <si>
    <t>非税收入</t>
  </si>
  <si>
    <t>专项收入</t>
  </si>
  <si>
    <t>行政事业性收费收入</t>
  </si>
  <si>
    <t>罚没收入</t>
  </si>
  <si>
    <t>国有资本经营收入</t>
  </si>
  <si>
    <t>国有资源（资产）有偿使用收入</t>
  </si>
  <si>
    <t>捐赠收入</t>
  </si>
  <si>
    <t>政府住房基金收入</t>
  </si>
  <si>
    <t>其他收入</t>
  </si>
  <si>
    <t>收入合计</t>
  </si>
  <si>
    <t>附件3</t>
  </si>
  <si>
    <t>龙胜各族自治县2024年政府一般债券资金项目安排情况表</t>
  </si>
  <si>
    <t>编制日期：2024年12月02日</t>
  </si>
  <si>
    <t>单  位</t>
  </si>
  <si>
    <t>项        目</t>
  </si>
  <si>
    <t>金  额（万元）</t>
  </si>
  <si>
    <t>总计</t>
  </si>
  <si>
    <t>（一）</t>
  </si>
  <si>
    <t>新增一般债券小计</t>
  </si>
  <si>
    <t>县教育局</t>
  </si>
  <si>
    <t>农村公办学校校舍安全保障长效机制项目</t>
  </si>
  <si>
    <t>普通高中建设发展项目</t>
  </si>
  <si>
    <t>县人社局</t>
  </si>
  <si>
    <t>新增政府一般债务限额和政府一般债券支持企业职工基本养老保险</t>
  </si>
  <si>
    <t>水利事业发展服务中心</t>
  </si>
  <si>
    <t>水利项目建设（非增发国债配套部分）</t>
  </si>
  <si>
    <t>水利项目建设（增发国债配套部分）</t>
  </si>
  <si>
    <t>县农业农村局</t>
  </si>
  <si>
    <t>农田建设补助配套资金</t>
  </si>
  <si>
    <t>县住建局</t>
  </si>
  <si>
    <t>城镇保障性安居工程（住房保障等）项目</t>
  </si>
  <si>
    <t>（二）</t>
  </si>
  <si>
    <t>再融资（还本）一般债券</t>
  </si>
  <si>
    <t>龙胜县财政局</t>
  </si>
  <si>
    <t>一般债券（再融资还本）</t>
  </si>
  <si>
    <r>
      <rPr>
        <sz val="16"/>
        <color theme="1"/>
        <rFont val="黑体"/>
        <charset val="134"/>
      </rPr>
      <t>附件</t>
    </r>
    <r>
      <rPr>
        <sz val="16"/>
        <color theme="1"/>
        <rFont val="Times New Roman"/>
        <charset val="134"/>
      </rPr>
      <t>4</t>
    </r>
  </si>
  <si>
    <r>
      <rPr>
        <b/>
        <sz val="18"/>
        <rFont val="黑体"/>
        <charset val="134"/>
      </rPr>
      <t>龙胜各族自治县</t>
    </r>
    <r>
      <rPr>
        <b/>
        <sz val="18"/>
        <rFont val="Times New Roman"/>
        <charset val="134"/>
      </rPr>
      <t>2024</t>
    </r>
    <r>
      <rPr>
        <b/>
        <sz val="18"/>
        <rFont val="黑体"/>
        <charset val="134"/>
      </rPr>
      <t>年政府性基金预算调整表</t>
    </r>
  </si>
  <si>
    <r>
      <rPr>
        <b/>
        <sz val="11"/>
        <rFont val="仿宋_GB2312"/>
        <charset val="134"/>
      </rPr>
      <t>收</t>
    </r>
    <r>
      <rPr>
        <b/>
        <sz val="11"/>
        <rFont val="Times New Roman"/>
        <charset val="134"/>
      </rPr>
      <t xml:space="preserve">                </t>
    </r>
    <r>
      <rPr>
        <b/>
        <sz val="11"/>
        <rFont val="仿宋_GB2312"/>
        <charset val="134"/>
      </rPr>
      <t>入</t>
    </r>
  </si>
  <si>
    <r>
      <rPr>
        <b/>
        <sz val="9"/>
        <rFont val="仿宋_GB2312"/>
        <charset val="134"/>
      </rPr>
      <t>支</t>
    </r>
    <r>
      <rPr>
        <b/>
        <sz val="9"/>
        <rFont val="Times New Roman"/>
        <charset val="134"/>
      </rPr>
      <t xml:space="preserve">                    </t>
    </r>
    <r>
      <rPr>
        <b/>
        <sz val="9"/>
        <rFont val="仿宋_GB2312"/>
        <charset val="134"/>
      </rPr>
      <t>出</t>
    </r>
  </si>
  <si>
    <r>
      <rPr>
        <b/>
        <sz val="9"/>
        <rFont val="仿宋_GB2312"/>
        <charset val="134"/>
      </rPr>
      <t>增减因素</t>
    </r>
  </si>
  <si>
    <r>
      <rPr>
        <b/>
        <sz val="11"/>
        <rFont val="仿宋_GB2312"/>
        <charset val="134"/>
      </rPr>
      <t>项目</t>
    </r>
  </si>
  <si>
    <r>
      <rPr>
        <b/>
        <sz val="10"/>
        <rFont val="Times New Roman"/>
        <charset val="134"/>
      </rPr>
      <t>2024</t>
    </r>
    <r>
      <rPr>
        <b/>
        <sz val="10"/>
        <rFont val="仿宋_GB2312"/>
        <charset val="134"/>
      </rPr>
      <t>年初预算</t>
    </r>
  </si>
  <si>
    <r>
      <rPr>
        <b/>
        <sz val="9"/>
        <rFont val="Times New Roman"/>
        <charset val="134"/>
      </rPr>
      <t>2024</t>
    </r>
    <r>
      <rPr>
        <b/>
        <sz val="10"/>
        <rFont val="仿宋_GB2312"/>
        <charset val="134"/>
      </rPr>
      <t>年</t>
    </r>
    <r>
      <rPr>
        <b/>
        <sz val="10"/>
        <rFont val="Times New Roman"/>
        <charset val="134"/>
      </rPr>
      <t xml:space="preserve">  </t>
    </r>
    <r>
      <rPr>
        <b/>
        <sz val="9"/>
        <rFont val="仿宋_GB2312"/>
        <charset val="134"/>
      </rPr>
      <t>预算调整</t>
    </r>
  </si>
  <si>
    <t>增、减</t>
  </si>
  <si>
    <r>
      <rPr>
        <b/>
        <sz val="9"/>
        <rFont val="仿宋_GB2312"/>
        <charset val="134"/>
      </rPr>
      <t>项目</t>
    </r>
  </si>
  <si>
    <r>
      <rPr>
        <b/>
        <sz val="10"/>
        <rFont val="Times New Roman"/>
        <charset val="134"/>
      </rPr>
      <t>2024</t>
    </r>
    <r>
      <rPr>
        <b/>
        <sz val="10"/>
        <rFont val="仿宋_GB2312"/>
        <charset val="134"/>
      </rPr>
      <t>年</t>
    </r>
    <r>
      <rPr>
        <b/>
        <sz val="10"/>
        <rFont val="Times New Roman"/>
        <charset val="134"/>
      </rPr>
      <t xml:space="preserve">  </t>
    </r>
    <r>
      <rPr>
        <b/>
        <sz val="10"/>
        <rFont val="仿宋_GB2312"/>
        <charset val="134"/>
      </rPr>
      <t>年初预算</t>
    </r>
  </si>
  <si>
    <r>
      <rPr>
        <b/>
        <sz val="11"/>
        <rFont val="Times New Roman"/>
        <charset val="134"/>
      </rPr>
      <t>2024</t>
    </r>
    <r>
      <rPr>
        <b/>
        <sz val="11"/>
        <rFont val="仿宋_GB2312"/>
        <charset val="134"/>
      </rPr>
      <t>年</t>
    </r>
    <r>
      <rPr>
        <b/>
        <sz val="11"/>
        <rFont val="Times New Roman"/>
        <charset val="134"/>
      </rPr>
      <t xml:space="preserve"> </t>
    </r>
    <r>
      <rPr>
        <b/>
        <sz val="10"/>
        <rFont val="仿宋_GB2312"/>
        <charset val="134"/>
      </rPr>
      <t>预算调整</t>
    </r>
  </si>
  <si>
    <r>
      <rPr>
        <b/>
        <sz val="9"/>
        <rFont val="仿宋_GB2312"/>
        <charset val="134"/>
      </rPr>
      <t>增</t>
    </r>
    <r>
      <rPr>
        <b/>
        <sz val="9"/>
        <rFont val="Times New Roman"/>
        <charset val="134"/>
      </rPr>
      <t xml:space="preserve">        </t>
    </r>
    <r>
      <rPr>
        <b/>
        <sz val="9"/>
        <rFont val="仿宋_GB2312"/>
        <charset val="134"/>
      </rPr>
      <t>减</t>
    </r>
  </si>
  <si>
    <r>
      <rPr>
        <b/>
        <sz val="9"/>
        <rFont val="仿宋_GB2312"/>
        <charset val="134"/>
      </rPr>
      <t>合计</t>
    </r>
  </si>
  <si>
    <r>
      <rPr>
        <b/>
        <sz val="9"/>
        <rFont val="仿宋_GB2312"/>
        <charset val="134"/>
      </rPr>
      <t>专项</t>
    </r>
    <r>
      <rPr>
        <b/>
        <sz val="9"/>
        <rFont val="Times New Roman"/>
        <charset val="134"/>
      </rPr>
      <t xml:space="preserve">   </t>
    </r>
    <r>
      <rPr>
        <b/>
        <sz val="9"/>
        <rFont val="仿宋_GB2312"/>
        <charset val="134"/>
      </rPr>
      <t>债券</t>
    </r>
  </si>
  <si>
    <r>
      <rPr>
        <b/>
        <sz val="9"/>
        <rFont val="仿宋_GB2312"/>
        <charset val="134"/>
      </rPr>
      <t>专项转移支付</t>
    </r>
  </si>
  <si>
    <r>
      <rPr>
        <b/>
        <sz val="9"/>
        <rFont val="仿宋_GB2312"/>
        <charset val="134"/>
      </rPr>
      <t>政府基金预算调整增、减</t>
    </r>
  </si>
  <si>
    <r>
      <rPr>
        <sz val="10"/>
        <rFont val="Times New Roman"/>
        <charset val="134"/>
      </rPr>
      <t xml:space="preserve">  </t>
    </r>
    <r>
      <rPr>
        <sz val="10"/>
        <rFont val="仿宋_GB2312"/>
        <charset val="134"/>
      </rPr>
      <t>一、农网还贷资金收入</t>
    </r>
  </si>
  <si>
    <r>
      <rPr>
        <sz val="10"/>
        <rFont val="仿宋_GB2312"/>
        <charset val="134"/>
      </rPr>
      <t>一、文化旅游体育与传媒支出</t>
    </r>
  </si>
  <si>
    <r>
      <rPr>
        <sz val="10"/>
        <rFont val="仿宋_GB2312"/>
        <charset val="134"/>
      </rPr>
      <t>（</t>
    </r>
    <r>
      <rPr>
        <sz val="10"/>
        <rFont val="Times New Roman"/>
        <charset val="134"/>
      </rPr>
      <t>1</t>
    </r>
    <r>
      <rPr>
        <sz val="10"/>
        <rFont val="仿宋_GB2312"/>
        <charset val="134"/>
      </rPr>
      <t>）增加专项转移支付支出</t>
    </r>
    <r>
      <rPr>
        <sz val="10"/>
        <rFont val="Times New Roman"/>
        <charset val="134"/>
      </rPr>
      <t>6</t>
    </r>
    <r>
      <rPr>
        <sz val="10"/>
        <rFont val="仿宋_GB2312"/>
        <charset val="134"/>
      </rPr>
      <t>万元。</t>
    </r>
  </si>
  <si>
    <r>
      <rPr>
        <sz val="10"/>
        <rFont val="Times New Roman"/>
        <charset val="134"/>
      </rPr>
      <t xml:space="preserve">  </t>
    </r>
    <r>
      <rPr>
        <sz val="10"/>
        <rFont val="仿宋_GB2312"/>
        <charset val="134"/>
      </rPr>
      <t>二、海南省高等级公路车辆通行附加费收入</t>
    </r>
  </si>
  <si>
    <r>
      <rPr>
        <sz val="10"/>
        <rFont val="仿宋_GB2312"/>
        <charset val="134"/>
      </rPr>
      <t>二、社会保障和就业支出</t>
    </r>
  </si>
  <si>
    <r>
      <rPr>
        <sz val="10"/>
        <rFont val="Times New Roman"/>
        <charset val="134"/>
      </rPr>
      <t xml:space="preserve">  </t>
    </r>
    <r>
      <rPr>
        <sz val="10"/>
        <rFont val="仿宋_GB2312"/>
        <charset val="134"/>
      </rPr>
      <t>三、国家电影事业发展专项资金收入</t>
    </r>
  </si>
  <si>
    <r>
      <rPr>
        <sz val="10"/>
        <rFont val="仿宋_GB2312"/>
        <charset val="134"/>
      </rPr>
      <t>三、节能环保支出</t>
    </r>
  </si>
  <si>
    <r>
      <rPr>
        <sz val="10"/>
        <rFont val="Times New Roman"/>
        <charset val="134"/>
      </rPr>
      <t xml:space="preserve">  </t>
    </r>
    <r>
      <rPr>
        <sz val="10"/>
        <rFont val="仿宋_GB2312"/>
        <charset val="134"/>
      </rPr>
      <t>四、国有土地收益基金收入</t>
    </r>
  </si>
  <si>
    <r>
      <rPr>
        <sz val="10"/>
        <rFont val="仿宋_GB2312"/>
        <charset val="134"/>
      </rPr>
      <t>四、城乡社区支出</t>
    </r>
  </si>
  <si>
    <r>
      <rPr>
        <sz val="10"/>
        <rFont val="仿宋_GB2312"/>
        <charset val="134"/>
      </rPr>
      <t>（</t>
    </r>
    <r>
      <rPr>
        <sz val="10"/>
        <rFont val="Times New Roman"/>
        <charset val="134"/>
      </rPr>
      <t>1</t>
    </r>
    <r>
      <rPr>
        <sz val="10"/>
        <rFont val="仿宋_GB2312"/>
        <charset val="134"/>
      </rPr>
      <t>）预算调整增加</t>
    </r>
    <r>
      <rPr>
        <sz val="10"/>
        <rFont val="Times New Roman"/>
        <charset val="134"/>
      </rPr>
      <t>7298</t>
    </r>
    <r>
      <rPr>
        <sz val="10"/>
        <rFont val="仿宋_GB2312"/>
        <charset val="134"/>
      </rPr>
      <t>万元；        （</t>
    </r>
    <r>
      <rPr>
        <sz val="10"/>
        <rFont val="Times New Roman"/>
        <charset val="134"/>
      </rPr>
      <t>2</t>
    </r>
    <r>
      <rPr>
        <sz val="10"/>
        <rFont val="仿宋_GB2312"/>
        <charset val="134"/>
      </rPr>
      <t>）专项债券资金增加</t>
    </r>
    <r>
      <rPr>
        <sz val="10"/>
        <rFont val="Times New Roman"/>
        <charset val="134"/>
      </rPr>
      <t>2302</t>
    </r>
    <r>
      <rPr>
        <sz val="10"/>
        <rFont val="仿宋_GB2312"/>
        <charset val="134"/>
      </rPr>
      <t>万元。</t>
    </r>
  </si>
  <si>
    <r>
      <rPr>
        <sz val="10"/>
        <rFont val="Times New Roman"/>
        <charset val="134"/>
      </rPr>
      <t xml:space="preserve">  </t>
    </r>
    <r>
      <rPr>
        <sz val="10"/>
        <rFont val="仿宋_GB2312"/>
        <charset val="134"/>
      </rPr>
      <t>五、农业土地开发资金收入</t>
    </r>
  </si>
  <si>
    <r>
      <rPr>
        <sz val="10"/>
        <rFont val="仿宋_GB2312"/>
        <charset val="134"/>
      </rPr>
      <t>五、农林水支出</t>
    </r>
  </si>
  <si>
    <r>
      <rPr>
        <sz val="10"/>
        <rFont val="Times New Roman"/>
        <charset val="134"/>
      </rPr>
      <t xml:space="preserve">  </t>
    </r>
    <r>
      <rPr>
        <sz val="10"/>
        <rFont val="仿宋_GB2312"/>
        <charset val="134"/>
      </rPr>
      <t>六、国有土地使用权出让收入</t>
    </r>
  </si>
  <si>
    <r>
      <rPr>
        <sz val="10"/>
        <rFont val="仿宋_GB2312"/>
        <charset val="134"/>
      </rPr>
      <t>六、交通运输支出</t>
    </r>
  </si>
  <si>
    <r>
      <rPr>
        <sz val="10"/>
        <rFont val="Times New Roman"/>
        <charset val="134"/>
      </rPr>
      <t xml:space="preserve">  </t>
    </r>
    <r>
      <rPr>
        <sz val="10"/>
        <rFont val="仿宋_GB2312"/>
        <charset val="134"/>
      </rPr>
      <t>七、大中型水库库区基金收入</t>
    </r>
  </si>
  <si>
    <r>
      <rPr>
        <sz val="10"/>
        <rFont val="仿宋_GB2312"/>
        <charset val="134"/>
      </rPr>
      <t>七、资源勘探工业信息等支出</t>
    </r>
  </si>
  <si>
    <r>
      <rPr>
        <sz val="10"/>
        <rFont val="Times New Roman"/>
        <charset val="134"/>
      </rPr>
      <t xml:space="preserve">  </t>
    </r>
    <r>
      <rPr>
        <sz val="10"/>
        <rFont val="仿宋_GB2312"/>
        <charset val="134"/>
      </rPr>
      <t>八、彩票公益金收入</t>
    </r>
  </si>
  <si>
    <r>
      <rPr>
        <sz val="10"/>
        <rFont val="仿宋_GB2312"/>
        <charset val="134"/>
      </rPr>
      <t>八、其他支出</t>
    </r>
  </si>
  <si>
    <r>
      <rPr>
        <sz val="10"/>
        <rFont val="仿宋_GB2312"/>
        <charset val="134"/>
      </rPr>
      <t>（</t>
    </r>
    <r>
      <rPr>
        <sz val="10"/>
        <rFont val="Times New Roman"/>
        <charset val="134"/>
      </rPr>
      <t>1</t>
    </r>
    <r>
      <rPr>
        <sz val="10"/>
        <rFont val="仿宋_GB2312"/>
        <charset val="134"/>
      </rPr>
      <t>）增加专项转移支付支出</t>
    </r>
    <r>
      <rPr>
        <sz val="10"/>
        <rFont val="Times New Roman"/>
        <charset val="134"/>
      </rPr>
      <t>983</t>
    </r>
    <r>
      <rPr>
        <sz val="10"/>
        <rFont val="仿宋_GB2312"/>
        <charset val="134"/>
      </rPr>
      <t>万元；（</t>
    </r>
    <r>
      <rPr>
        <sz val="10"/>
        <rFont val="Times New Roman"/>
        <charset val="134"/>
      </rPr>
      <t>2</t>
    </r>
    <r>
      <rPr>
        <sz val="10"/>
        <rFont val="仿宋_GB2312"/>
        <charset val="134"/>
      </rPr>
      <t>）专项债券资金增加</t>
    </r>
    <r>
      <rPr>
        <sz val="10"/>
        <rFont val="Times New Roman"/>
        <charset val="134"/>
      </rPr>
      <t>2297</t>
    </r>
    <r>
      <rPr>
        <sz val="10"/>
        <rFont val="仿宋_GB2312"/>
        <charset val="134"/>
      </rPr>
      <t>万元。</t>
    </r>
  </si>
  <si>
    <r>
      <rPr>
        <sz val="10"/>
        <rFont val="Times New Roman"/>
        <charset val="134"/>
      </rPr>
      <t xml:space="preserve">  </t>
    </r>
    <r>
      <rPr>
        <sz val="10"/>
        <rFont val="仿宋_GB2312"/>
        <charset val="134"/>
      </rPr>
      <t>九、城市基础设施配套费收入</t>
    </r>
  </si>
  <si>
    <r>
      <rPr>
        <sz val="10"/>
        <rFont val="仿宋_GB2312"/>
        <charset val="134"/>
      </rPr>
      <t>九、债务付息支出</t>
    </r>
  </si>
  <si>
    <r>
      <rPr>
        <sz val="10"/>
        <rFont val="仿宋_GB2312"/>
        <charset val="134"/>
      </rPr>
      <t>（</t>
    </r>
    <r>
      <rPr>
        <sz val="10"/>
        <rFont val="Times New Roman"/>
        <charset val="134"/>
      </rPr>
      <t>1</t>
    </r>
    <r>
      <rPr>
        <sz val="10"/>
        <rFont val="仿宋_GB2312"/>
        <charset val="134"/>
      </rPr>
      <t>）市投补交</t>
    </r>
    <r>
      <rPr>
        <sz val="10"/>
        <rFont val="Times New Roman"/>
        <charset val="134"/>
      </rPr>
      <t>2023</t>
    </r>
    <r>
      <rPr>
        <sz val="10"/>
        <rFont val="仿宋_GB2312"/>
        <charset val="134"/>
      </rPr>
      <t>年欠缴利息</t>
    </r>
    <r>
      <rPr>
        <sz val="10"/>
        <rFont val="Times New Roman"/>
        <charset val="134"/>
      </rPr>
      <t>487</t>
    </r>
    <r>
      <rPr>
        <sz val="10"/>
        <rFont val="仿宋_GB2312"/>
        <charset val="134"/>
      </rPr>
      <t>万元；（</t>
    </r>
    <r>
      <rPr>
        <sz val="10"/>
        <rFont val="Times New Roman"/>
        <charset val="134"/>
      </rPr>
      <t>2</t>
    </r>
    <r>
      <rPr>
        <sz val="10"/>
        <rFont val="仿宋_GB2312"/>
        <charset val="134"/>
      </rPr>
      <t>）基金预算调整</t>
    </r>
    <r>
      <rPr>
        <sz val="10"/>
        <rFont val="Times New Roman"/>
        <charset val="134"/>
      </rPr>
      <t>4</t>
    </r>
    <r>
      <rPr>
        <sz val="10"/>
        <rFont val="仿宋_GB2312"/>
        <charset val="134"/>
      </rPr>
      <t>万元用于补充拖欠企业账款专项债券付息。</t>
    </r>
  </si>
  <si>
    <r>
      <rPr>
        <sz val="10"/>
        <rFont val="Times New Roman"/>
        <charset val="134"/>
      </rPr>
      <t xml:space="preserve">  </t>
    </r>
    <r>
      <rPr>
        <sz val="10"/>
        <rFont val="仿宋_GB2312"/>
        <charset val="134"/>
      </rPr>
      <t>十、小型水库移民扶助基金收入</t>
    </r>
  </si>
  <si>
    <r>
      <rPr>
        <sz val="10"/>
        <rFont val="仿宋_GB2312"/>
        <charset val="134"/>
      </rPr>
      <t>十、债务发行费用支出</t>
    </r>
  </si>
  <si>
    <r>
      <rPr>
        <sz val="10"/>
        <rFont val="Times New Roman"/>
        <charset val="134"/>
      </rPr>
      <t xml:space="preserve">  </t>
    </r>
    <r>
      <rPr>
        <sz val="10"/>
        <rFont val="仿宋_GB2312"/>
        <charset val="134"/>
      </rPr>
      <t>十一、国家重大水利工程建设基金收入</t>
    </r>
  </si>
  <si>
    <r>
      <rPr>
        <sz val="10"/>
        <rFont val="仿宋_GB2312"/>
        <charset val="134"/>
      </rPr>
      <t>十一、抗疫特别国债安排的支出</t>
    </r>
  </si>
  <si>
    <r>
      <rPr>
        <sz val="10"/>
        <rFont val="Times New Roman"/>
        <charset val="134"/>
      </rPr>
      <t xml:space="preserve">  </t>
    </r>
    <r>
      <rPr>
        <sz val="10"/>
        <rFont val="仿宋_GB2312"/>
        <charset val="134"/>
      </rPr>
      <t>十二、车辆通行费</t>
    </r>
  </si>
  <si>
    <r>
      <rPr>
        <sz val="10"/>
        <rFont val="Times New Roman"/>
        <charset val="134"/>
      </rPr>
      <t xml:space="preserve">  </t>
    </r>
    <r>
      <rPr>
        <sz val="10"/>
        <rFont val="仿宋_GB2312"/>
        <charset val="134"/>
      </rPr>
      <t>十三、污水处理费收入</t>
    </r>
  </si>
  <si>
    <r>
      <rPr>
        <sz val="10"/>
        <rFont val="Times New Roman"/>
        <charset val="134"/>
      </rPr>
      <t xml:space="preserve">  </t>
    </r>
    <r>
      <rPr>
        <sz val="10"/>
        <rFont val="仿宋_GB2312"/>
        <charset val="134"/>
      </rPr>
      <t>十四、彩票发行机构和彩票销售机构的业务费用</t>
    </r>
  </si>
  <si>
    <r>
      <rPr>
        <sz val="10"/>
        <rFont val="Times New Roman"/>
        <charset val="134"/>
      </rPr>
      <t xml:space="preserve">  </t>
    </r>
    <r>
      <rPr>
        <sz val="10"/>
        <rFont val="仿宋_GB2312"/>
        <charset val="134"/>
      </rPr>
      <t>十五、其他政府性基金收入</t>
    </r>
  </si>
  <si>
    <r>
      <rPr>
        <sz val="10"/>
        <rFont val="Times New Roman"/>
        <charset val="134"/>
      </rPr>
      <t xml:space="preserve">  </t>
    </r>
    <r>
      <rPr>
        <sz val="10"/>
        <rFont val="仿宋_GB2312"/>
        <charset val="134"/>
      </rPr>
      <t>十六、专项债务对应项目专项收入</t>
    </r>
  </si>
  <si>
    <r>
      <rPr>
        <b/>
        <sz val="10"/>
        <rFont val="仿宋_GB2312"/>
        <charset val="134"/>
      </rPr>
      <t>收入合计</t>
    </r>
  </si>
  <si>
    <r>
      <rPr>
        <b/>
        <sz val="10"/>
        <rFont val="仿宋_GB2312"/>
        <charset val="134"/>
      </rPr>
      <t>支出合计</t>
    </r>
  </si>
  <si>
    <r>
      <rPr>
        <b/>
        <sz val="10"/>
        <rFont val="Times New Roman"/>
        <charset val="134"/>
      </rPr>
      <t xml:space="preserve">  </t>
    </r>
    <r>
      <rPr>
        <b/>
        <sz val="10"/>
        <rFont val="仿宋_GB2312"/>
        <charset val="134"/>
      </rPr>
      <t>转移性收入</t>
    </r>
  </si>
  <si>
    <r>
      <rPr>
        <b/>
        <sz val="10"/>
        <rFont val="Times New Roman"/>
        <charset val="134"/>
      </rPr>
      <t xml:space="preserve">  </t>
    </r>
    <r>
      <rPr>
        <b/>
        <sz val="10"/>
        <rFont val="仿宋_GB2312"/>
        <charset val="134"/>
      </rPr>
      <t>转移性支出</t>
    </r>
  </si>
  <si>
    <r>
      <rPr>
        <sz val="10"/>
        <rFont val="Times New Roman"/>
        <charset val="134"/>
      </rPr>
      <t xml:space="preserve">    </t>
    </r>
    <r>
      <rPr>
        <sz val="10"/>
        <rFont val="仿宋_GB2312"/>
        <charset val="134"/>
      </rPr>
      <t>政府性基金补助收入</t>
    </r>
  </si>
  <si>
    <r>
      <rPr>
        <sz val="10"/>
        <rFont val="Times New Roman"/>
        <charset val="134"/>
      </rPr>
      <t xml:space="preserve">    </t>
    </r>
    <r>
      <rPr>
        <sz val="10"/>
        <rFont val="仿宋_GB2312"/>
        <charset val="134"/>
      </rPr>
      <t>政府性基金补助支出</t>
    </r>
  </si>
  <si>
    <r>
      <rPr>
        <sz val="10"/>
        <rFont val="Times New Roman"/>
        <charset val="134"/>
      </rPr>
      <t xml:space="preserve">    </t>
    </r>
    <r>
      <rPr>
        <sz val="10"/>
        <rFont val="仿宋_GB2312"/>
        <charset val="134"/>
      </rPr>
      <t>政府性基金上解收入</t>
    </r>
  </si>
  <si>
    <r>
      <rPr>
        <sz val="10"/>
        <rFont val="Times New Roman"/>
        <charset val="134"/>
      </rPr>
      <t xml:space="preserve">    </t>
    </r>
    <r>
      <rPr>
        <sz val="10"/>
        <rFont val="仿宋_GB2312"/>
        <charset val="134"/>
      </rPr>
      <t>政府性基金上解支出</t>
    </r>
  </si>
  <si>
    <r>
      <rPr>
        <sz val="10"/>
        <rFont val="Times New Roman"/>
        <charset val="134"/>
      </rPr>
      <t xml:space="preserve">    </t>
    </r>
    <r>
      <rPr>
        <sz val="10"/>
        <rFont val="仿宋_GB2312"/>
        <charset val="134"/>
      </rPr>
      <t>上年结余收入</t>
    </r>
  </si>
  <si>
    <r>
      <rPr>
        <sz val="10"/>
        <rFont val="Times New Roman"/>
        <charset val="134"/>
      </rPr>
      <t xml:space="preserve">    </t>
    </r>
    <r>
      <rPr>
        <sz val="10"/>
        <rFont val="仿宋_GB2312"/>
        <charset val="134"/>
      </rPr>
      <t>调出资金</t>
    </r>
  </si>
  <si>
    <r>
      <rPr>
        <sz val="10"/>
        <rFont val="仿宋_GB2312"/>
        <charset val="134"/>
      </rPr>
      <t>（</t>
    </r>
    <r>
      <rPr>
        <sz val="10"/>
        <rFont val="Times New Roman"/>
        <charset val="134"/>
      </rPr>
      <t>1</t>
    </r>
    <r>
      <rPr>
        <sz val="10"/>
        <rFont val="仿宋_GB2312"/>
        <charset val="134"/>
      </rPr>
      <t>）预算调整增加</t>
    </r>
    <r>
      <rPr>
        <sz val="10"/>
        <rFont val="Times New Roman"/>
        <charset val="134"/>
      </rPr>
      <t>3931</t>
    </r>
    <r>
      <rPr>
        <sz val="10"/>
        <rFont val="仿宋_GB2312"/>
        <charset val="134"/>
      </rPr>
      <t>万元</t>
    </r>
  </si>
  <si>
    <r>
      <rPr>
        <sz val="10"/>
        <rFont val="Times New Roman"/>
        <charset val="134"/>
      </rPr>
      <t xml:space="preserve">    </t>
    </r>
    <r>
      <rPr>
        <sz val="10"/>
        <rFont val="仿宋_GB2312"/>
        <charset val="134"/>
      </rPr>
      <t>调入资金</t>
    </r>
  </si>
  <si>
    <r>
      <rPr>
        <sz val="10"/>
        <rFont val="Times New Roman"/>
        <charset val="134"/>
      </rPr>
      <t xml:space="preserve">    </t>
    </r>
    <r>
      <rPr>
        <sz val="10"/>
        <rFont val="仿宋_GB2312"/>
        <charset val="134"/>
      </rPr>
      <t>年终结余（转）</t>
    </r>
  </si>
  <si>
    <r>
      <rPr>
        <b/>
        <sz val="10"/>
        <rFont val="Times New Roman"/>
        <charset val="134"/>
      </rPr>
      <t xml:space="preserve">  </t>
    </r>
    <r>
      <rPr>
        <b/>
        <sz val="10"/>
        <rFont val="仿宋_GB2312"/>
        <charset val="134"/>
      </rPr>
      <t>债务收入</t>
    </r>
  </si>
  <si>
    <r>
      <rPr>
        <b/>
        <sz val="10"/>
        <rFont val="Times New Roman"/>
        <charset val="134"/>
      </rPr>
      <t xml:space="preserve">  </t>
    </r>
    <r>
      <rPr>
        <b/>
        <sz val="10"/>
        <rFont val="仿宋_GB2312"/>
        <charset val="134"/>
      </rPr>
      <t>债务支出</t>
    </r>
  </si>
  <si>
    <r>
      <rPr>
        <sz val="10"/>
        <rFont val="Times New Roman"/>
        <charset val="134"/>
      </rPr>
      <t xml:space="preserve">    </t>
    </r>
    <r>
      <rPr>
        <sz val="10"/>
        <rFont val="仿宋_GB2312"/>
        <charset val="134"/>
      </rPr>
      <t>地方政府专项债务收入</t>
    </r>
  </si>
  <si>
    <r>
      <rPr>
        <sz val="10"/>
        <rFont val="Times New Roman"/>
        <charset val="134"/>
      </rPr>
      <t xml:space="preserve">    </t>
    </r>
    <r>
      <rPr>
        <sz val="10"/>
        <rFont val="仿宋_GB2312"/>
        <charset val="134"/>
      </rPr>
      <t>地方政府专项债务还本支出</t>
    </r>
  </si>
  <si>
    <r>
      <rPr>
        <sz val="10"/>
        <rFont val="Times New Roman"/>
        <charset val="134"/>
      </rPr>
      <t xml:space="preserve">    </t>
    </r>
    <r>
      <rPr>
        <sz val="10"/>
        <rFont val="仿宋_GB2312"/>
        <charset val="134"/>
      </rPr>
      <t>地方政府专项债务转贷收入</t>
    </r>
  </si>
  <si>
    <r>
      <rPr>
        <sz val="10"/>
        <rFont val="Times New Roman"/>
        <charset val="134"/>
      </rPr>
      <t xml:space="preserve">    </t>
    </r>
    <r>
      <rPr>
        <sz val="10"/>
        <rFont val="仿宋_GB2312"/>
        <charset val="134"/>
      </rPr>
      <t>地方政府专项债务转贷支出</t>
    </r>
  </si>
  <si>
    <r>
      <rPr>
        <b/>
        <sz val="10"/>
        <rFont val="仿宋_GB2312"/>
        <charset val="134"/>
      </rPr>
      <t>收入总计</t>
    </r>
  </si>
  <si>
    <r>
      <rPr>
        <b/>
        <sz val="10"/>
        <rFont val="仿宋_GB2312"/>
        <charset val="134"/>
      </rPr>
      <t>支出总计</t>
    </r>
  </si>
  <si>
    <t>附件5</t>
  </si>
  <si>
    <t>龙胜各族自治县2024年土地出让金调整预算表</t>
  </si>
  <si>
    <t>金额单位：万元</t>
  </si>
  <si>
    <t>收入预算</t>
  </si>
  <si>
    <t>支出预算</t>
  </si>
  <si>
    <t>摘要</t>
  </si>
  <si>
    <t>金额</t>
  </si>
  <si>
    <t>调整预算</t>
  </si>
  <si>
    <t>项目内容</t>
  </si>
  <si>
    <t>功能科目名称及代码</t>
  </si>
  <si>
    <t>年初预算金额</t>
  </si>
  <si>
    <t>增(+)减(-)</t>
  </si>
  <si>
    <t>上年结余</t>
  </si>
  <si>
    <t>被征地农民生活补助和保险</t>
  </si>
  <si>
    <t>2120805补助被征地农民支出</t>
  </si>
  <si>
    <t>当年土地出让金收入</t>
  </si>
  <si>
    <t>龙胜县人民武装部等单位项目祖坟搬迁工作资金</t>
  </si>
  <si>
    <t>2120801征地和拆迁补偿支出</t>
  </si>
  <si>
    <t>迎宾路征地农民养老生活补助</t>
  </si>
  <si>
    <t>国企改革退休职工生活补助费</t>
  </si>
  <si>
    <t>2120809支付破产或改制企业职工安置费</t>
  </si>
  <si>
    <t>公益性岗位人员经费</t>
  </si>
  <si>
    <t>2120899其他国有土地使用权出让收入安排的支出</t>
  </si>
  <si>
    <t>县领导春节慰问警备区经费</t>
  </si>
  <si>
    <t>农机修造厂职工周恩峰工资、养老保险、医疗保险经费</t>
  </si>
  <si>
    <t>解决国有企业改制前离退休人员2020年统筹外工资福利待遇</t>
  </si>
  <si>
    <t>村级妇幼保健员(家庭接生员)补助项目</t>
  </si>
  <si>
    <t>2120815农村社会事业支出</t>
  </si>
  <si>
    <t>县城环卫清扫保洁项目工程</t>
  </si>
  <si>
    <t>全县民生综合保险费</t>
  </si>
  <si>
    <t>龙胜县饮用水水源水质自动监测站运维经费</t>
  </si>
  <si>
    <t>2120816农业农村生态环境支出</t>
  </si>
  <si>
    <t>2023年广西壮族自治区政府再融资专项债券利息（龙脊大道园区）</t>
  </si>
  <si>
    <t>2320431土地储备专项债券付息支出</t>
  </si>
  <si>
    <t>2023年广西区政府再融资专项债券发行费用（龙脊大道园区）</t>
  </si>
  <si>
    <t>2330431土地储备专项债券发行费用支出</t>
  </si>
  <si>
    <t>天歌国际专项债券利息</t>
  </si>
  <si>
    <t>拖欠企业账款专项债券</t>
  </si>
  <si>
    <t>2320411国有土地使用权出让金债务付息支出</t>
  </si>
  <si>
    <t>临聘人员经费</t>
  </si>
  <si>
    <t>村民小组长补助经费</t>
  </si>
  <si>
    <t>村级组织员经费</t>
  </si>
  <si>
    <t>民族服饰经费</t>
  </si>
  <si>
    <t>2023年生活垃圾分类棚结算</t>
  </si>
  <si>
    <t>清廉龙胜建设试点创建奖补</t>
  </si>
  <si>
    <t>综治视联网项目</t>
  </si>
  <si>
    <t>龙胜县县城环卫清扫保洁服务费</t>
  </si>
  <si>
    <t>龙胜县人民武装部维修修缮工程</t>
  </si>
  <si>
    <t>县城环卫清扫保洁服务费</t>
  </si>
  <si>
    <t>拉麻生活垃圾卫生填埋场渗滤液处理费</t>
  </si>
  <si>
    <t>饮用水源水质自动监测站</t>
  </si>
  <si>
    <t>拉麻生活垃圾卫生填埋场专项监测经费</t>
  </si>
  <si>
    <t>县城市政设施零星维修费</t>
  </si>
  <si>
    <t>2120803城市建设支出</t>
  </si>
  <si>
    <t>乡镇污水处理厂监测费</t>
  </si>
  <si>
    <t>农村土地承包经营权确权登记项目尾款</t>
  </si>
  <si>
    <t>老乡家园安置点2024年度日常运行经费</t>
  </si>
  <si>
    <t>龙脊大道被征地农民2023年水田及旱地生活补助</t>
  </si>
  <si>
    <t>龙脊大道开发建设拆迁户租房补助</t>
  </si>
  <si>
    <t>泗水乡民族文化广场征地拆迁补偿款</t>
  </si>
  <si>
    <t>芙蓉村农业综合开发项目征地费</t>
  </si>
  <si>
    <t>杨玄海宅基地补偿等经费</t>
  </si>
  <si>
    <t>双洞高速路口至龙脊梯田景区沿线房屋风貌改造及全市旅游发展大会龙胜现场会经费</t>
  </si>
  <si>
    <t>业务综合楼改造经费</t>
  </si>
  <si>
    <t>瓢平路征地拆迁费</t>
  </si>
  <si>
    <t>项目前期工作经费</t>
  </si>
  <si>
    <t>龙胜县纪委监委业务综合楼改造资金</t>
  </si>
  <si>
    <t>县城老乡家园集中安置点运行费及县人民武装部等单位项目搬迁工作经费</t>
  </si>
  <si>
    <t>办理不动产登记历史遗留问题工作经费</t>
  </si>
  <si>
    <t>2024年县城环卫清扫保洁项目运行经费</t>
  </si>
  <si>
    <t>财政投资评审经费</t>
  </si>
  <si>
    <t>2120804农村基础设施建设</t>
  </si>
  <si>
    <t>县城园林绿化管理</t>
  </si>
  <si>
    <t>拉麻产业园建设经费</t>
  </si>
  <si>
    <t>桂三高速项目拆迁安置户补偿</t>
  </si>
  <si>
    <t>土地出让金安排的项目经费</t>
  </si>
  <si>
    <t>小     计</t>
  </si>
  <si>
    <t>调  出  资  金</t>
  </si>
  <si>
    <t>合    计</t>
  </si>
  <si>
    <t>附件6</t>
  </si>
  <si>
    <t>龙胜各族自治县2024年政府专项债券资金项目安排情况表</t>
  </si>
  <si>
    <t>金额（万元）</t>
  </si>
  <si>
    <t>新增政府专项债券合计</t>
  </si>
  <si>
    <t>龙胜各族自治县</t>
  </si>
  <si>
    <t>2024年第一批新增政府专项债券</t>
  </si>
  <si>
    <t>龙胜各族自治县交通运输局</t>
  </si>
  <si>
    <t>贵阳至广州铁路提质改造工程</t>
  </si>
  <si>
    <t>调整2024年第二批新增政府专项债券</t>
  </si>
  <si>
    <t>2024年第四批新增政府债务</t>
  </si>
  <si>
    <t>2024年政府专项债务（金融发展专项资金第一期）</t>
  </si>
  <si>
    <t>附件7</t>
  </si>
  <si>
    <t>龙胜各族自治县2024年龙胜县棚户区专项债券及其他地方自行试点项目收益安排的支出预算表</t>
  </si>
  <si>
    <t>金额单位：元</t>
  </si>
  <si>
    <t>预算调整数</t>
  </si>
  <si>
    <t>2024年棚户区改造专项债券对应项目专项收入</t>
  </si>
  <si>
    <t>棚户区改造专项债券利息支出</t>
  </si>
  <si>
    <t>2320433棚户区改造专项债券付息支出</t>
  </si>
  <si>
    <t>20234年棚户区改造专项债券对应项目专项收入上年结余</t>
  </si>
  <si>
    <t>棚户区改造专项债券费用支出</t>
  </si>
  <si>
    <t>2330433棚户区改造专项债券发行费用支出</t>
  </si>
  <si>
    <t>2023年其他地方自行试点项目收益专项债券对应项目专项收入</t>
  </si>
  <si>
    <t>专项债券发行费及兑付服务费</t>
  </si>
  <si>
    <t>2330498其他地方自行试点项目收益专项债券发行费用支出</t>
  </si>
  <si>
    <t>污水处理厂二期和配套管网建设专项债券利息支出</t>
  </si>
  <si>
    <t>2320498其他地方自行试点项目收益专项债券付息支出</t>
  </si>
  <si>
    <t>中医医院整体搬迁重建项目专项债券利息支出</t>
  </si>
  <si>
    <t>拉麻扶贫产业园建设项目专项债券利息支出</t>
  </si>
  <si>
    <t>合  计</t>
  </si>
  <si>
    <t>合   计</t>
  </si>
  <si>
    <t>附件8</t>
  </si>
  <si>
    <t>龙胜各族自治县2024年机关事业单位基本养老保险基金收支预算调整表</t>
  </si>
  <si>
    <t>单位：元</t>
  </si>
  <si>
    <t>项         目</t>
  </si>
  <si>
    <t>年初预算数</t>
  </si>
  <si>
    <t>调整数</t>
  </si>
  <si>
    <t>调整后预算数</t>
  </si>
  <si>
    <t>一、基本养老保险费收入</t>
  </si>
  <si>
    <t>一、基本养老金支出</t>
  </si>
  <si>
    <t xml:space="preserve">    其中：当期征缴收入</t>
  </si>
  <si>
    <t>二、转移支出</t>
  </si>
  <si>
    <t>二、财政补贴收入</t>
  </si>
  <si>
    <t>三、其他支出</t>
  </si>
  <si>
    <t xml:space="preserve">    其中：地方财政补贴</t>
  </si>
  <si>
    <t>×</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</si>
  <si>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</si>
  <si>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</si>
  <si>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</si>
  <si>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</si>
  <si>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</si>
  <si>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</si>
  <si>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</si>
  <si>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</si>
  <si>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</si>
  <si>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</si>
  <si>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</si>
  <si>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</si>
  <si>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</si>
  <si>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</si>
  <si>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</si>
  <si>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总  计</t>
  </si>
  <si>
    <t>附件9</t>
  </si>
  <si>
    <t>龙胜各族自治县2024年城乡居民基本养老保险基金收支预算调整表</t>
  </si>
  <si>
    <t>项          目</t>
  </si>
  <si>
    <t>一、个人缴费收入</t>
  </si>
  <si>
    <t>一、基础养老金支出</t>
  </si>
  <si>
    <t xml:space="preserve">    其中:财政为困难人员代缴收入</t>
  </si>
  <si>
    <t>二、个人账户养老金支出</t>
  </si>
  <si>
    <t>三、丧葬补助金支出</t>
  </si>
  <si>
    <t xml:space="preserve">    其中:财政对基础养老金的补贴</t>
  </si>
  <si>
    <t>四、转移支出</t>
  </si>
  <si>
    <t xml:space="preserve">         财政对个人缴费的补贴</t>
  </si>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</sst>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yyyy&quot;年&quot;m&quot;月&quot;d&quot;日&quot;;@"/>
    <numFmt numFmtId="179" formatCode="_ * #,##0_ ;_ * \-#,##0_ ;_ * &quot;-&quot;??_ ;_ @_ "/>
    <numFmt numFmtId="180" formatCode="#,##0.00_ "/>
    <numFmt numFmtId="181" formatCode="#,##0_ "/>
  </numFmts>
  <fonts count="103">
    <font>
      <sz val="11"/>
      <color theme="1"/>
      <name val="宋体"/>
      <charset val="134"/>
      <scheme val="minor"/>
    </font>
    <font>
      <b/>
      <sz val="11"/>
      <color theme="1"/>
      <name val="宋体"/>
      <charset val="134"/>
      <scheme val="minor"/>
    </font>
    <font>
      <sz val="10"/>
      <name val="宋体"/>
      <charset val="134"/>
    </font>
    <font>
      <sz val="16"/>
      <name val="黑体"/>
      <charset val="134"/>
    </font>
    <font>
      <b/>
      <sz val="20"/>
      <color indexed="8"/>
      <name val="宋体"/>
      <charset val="1"/>
    </font>
    <font>
      <sz val="12"/>
      <color indexed="8"/>
      <name val="宋体"/>
      <charset val="1"/>
    </font>
    <font>
      <sz val="12"/>
      <name val="宋体"/>
      <charset val="1"/>
    </font>
    <font>
      <sz val="11"/>
      <color indexed="8"/>
      <name val="宋体"/>
      <charset val="1"/>
    </font>
    <font>
      <sz val="9"/>
      <color indexed="8"/>
      <name val="宋体"/>
      <charset val="1"/>
    </font>
    <font>
      <sz val="9"/>
      <color rgb="FF000000"/>
      <name val="宋体"/>
      <charset val="1"/>
    </font>
    <font>
      <sz val="10"/>
      <color indexed="8"/>
      <name val="宋体"/>
      <charset val="1"/>
    </font>
    <font>
      <b/>
      <sz val="11"/>
      <color indexed="8"/>
      <name val="宋体"/>
      <charset val="1"/>
    </font>
    <font>
      <b/>
      <sz val="9"/>
      <color indexed="8"/>
      <name val="宋体"/>
      <charset val="1"/>
    </font>
    <font>
      <b/>
      <sz val="18"/>
      <color indexed="8"/>
      <name val="宋体"/>
      <charset val="1"/>
    </font>
    <font>
      <sz val="10"/>
      <name val="宋体"/>
      <charset val="1"/>
    </font>
    <font>
      <b/>
      <sz val="10"/>
      <color indexed="8"/>
      <name val="宋体"/>
      <charset val="1"/>
    </font>
    <font>
      <sz val="12"/>
      <name val="宋体"/>
      <charset val="134"/>
    </font>
    <font>
      <b/>
      <sz val="18"/>
      <name val="宋体"/>
      <charset val="134"/>
    </font>
    <font>
      <sz val="11"/>
      <name val="宋体"/>
      <charset val="134"/>
    </font>
    <font>
      <b/>
      <sz val="12"/>
      <name val="宋体"/>
      <charset val="134"/>
    </font>
    <font>
      <sz val="11"/>
      <color theme="1"/>
      <name val="宋体"/>
      <charset val="134"/>
    </font>
    <font>
      <sz val="14"/>
      <color theme="1"/>
      <name val="宋体"/>
      <charset val="134"/>
      <scheme val="minor"/>
    </font>
    <font>
      <sz val="16"/>
      <color theme="1"/>
      <name val="黑体"/>
      <charset val="134"/>
    </font>
    <font>
      <b/>
      <sz val="20"/>
      <name val="宋体"/>
      <charset val="134"/>
    </font>
    <font>
      <b/>
      <sz val="14"/>
      <color theme="1"/>
      <name val="仿宋_GB2312"/>
      <charset val="134"/>
    </font>
    <font>
      <sz val="12"/>
      <color theme="1"/>
      <name val="仿宋_GB2312"/>
      <charset val="134"/>
    </font>
    <font>
      <sz val="12"/>
      <color theme="1"/>
      <name val="宋体"/>
      <charset val="134"/>
      <scheme val="minor"/>
    </font>
    <font>
      <b/>
      <sz val="12"/>
      <name val="宋体"/>
      <charset val="134"/>
      <scheme val="minor"/>
    </font>
    <font>
      <sz val="12"/>
      <name val="宋体"/>
      <charset val="134"/>
      <scheme val="minor"/>
    </font>
    <font>
      <b/>
      <sz val="11"/>
      <name val="宋体"/>
      <charset val="134"/>
    </font>
    <font>
      <sz val="10"/>
      <color indexed="8"/>
      <name val="宋体"/>
      <charset val="134"/>
    </font>
    <font>
      <sz val="10"/>
      <color theme="1"/>
      <name val="宋体"/>
      <charset val="134"/>
    </font>
    <font>
      <b/>
      <sz val="10"/>
      <name val="宋体"/>
      <charset val="134"/>
    </font>
    <font>
      <sz val="12"/>
      <name val="Times New Roman"/>
      <charset val="134"/>
    </font>
    <font>
      <sz val="11"/>
      <name val="Times New Roman"/>
      <charset val="134"/>
    </font>
    <font>
      <b/>
      <sz val="18"/>
      <name val="Times New Roman"/>
      <charset val="134"/>
    </font>
    <font>
      <sz val="11"/>
      <color theme="1"/>
      <name val="Times New Roman"/>
      <charset val="134"/>
    </font>
    <font>
      <b/>
      <sz val="11"/>
      <name val="Times New Roman"/>
      <charset val="134"/>
    </font>
    <font>
      <b/>
      <sz val="9"/>
      <name val="Times New Roman"/>
      <charset val="134"/>
    </font>
    <font>
      <b/>
      <sz val="10"/>
      <name val="Times New Roman"/>
      <charset val="134"/>
    </font>
    <font>
      <b/>
      <sz val="11"/>
      <name val="仿宋_GB2312"/>
      <charset val="134"/>
    </font>
    <font>
      <sz val="10"/>
      <name val="Times New Roman"/>
      <charset val="134"/>
    </font>
    <font>
      <sz val="11"/>
      <color theme="1"/>
      <name val="仿宋_GB2312"/>
      <charset val="134"/>
    </font>
    <font>
      <b/>
      <sz val="9"/>
      <name val="仿宋_GB2312"/>
      <charset val="134"/>
    </font>
    <font>
      <sz val="10"/>
      <name val="仿宋_GB2312"/>
      <charset val="134"/>
    </font>
    <font>
      <b/>
      <sz val="16"/>
      <color theme="1"/>
      <name val="仿宋_GB2312"/>
      <charset val="134"/>
    </font>
    <font>
      <b/>
      <sz val="12"/>
      <color theme="1"/>
      <name val="仿宋_GB2312"/>
      <charset val="134"/>
    </font>
    <font>
      <b/>
      <sz val="14"/>
      <name val="仿宋_GB2312"/>
      <charset val="134"/>
    </font>
    <font>
      <sz val="14"/>
      <color theme="1"/>
      <name val="仿宋_GB2312"/>
      <charset val="134"/>
    </font>
    <font>
      <sz val="14"/>
      <name val="仿宋_GB2312"/>
      <charset val="134"/>
    </font>
    <font>
      <b/>
      <sz val="16"/>
      <name val="黑体"/>
      <charset val="134"/>
    </font>
    <font>
      <b/>
      <sz val="11"/>
      <color theme="1"/>
      <name val="仿宋_GB2312"/>
      <charset val="134"/>
    </font>
    <font>
      <b/>
      <sz val="12"/>
      <name val="仿宋_GB2312"/>
      <charset val="134"/>
    </font>
    <font>
      <b/>
      <sz val="11"/>
      <color theme="1"/>
      <name val="Times New Roman"/>
      <charset val="134"/>
    </font>
    <font>
      <sz val="11"/>
      <name val="仿宋_GB2312"/>
      <charset val="134"/>
    </font>
    <font>
      <sz val="12"/>
      <name val="黑体"/>
      <charset val="134"/>
    </font>
    <font>
      <sz val="9"/>
      <color theme="1"/>
      <name val="宋体"/>
      <charset val="134"/>
      <scheme val="minor"/>
    </font>
    <font>
      <sz val="9"/>
      <color indexed="8"/>
      <name val="宋体"/>
      <charset val="134"/>
    </font>
    <font>
      <sz val="11"/>
      <name val="宋体"/>
      <charset val="134"/>
      <scheme val="minor"/>
    </font>
    <font>
      <b/>
      <sz val="12"/>
      <name val="Times New Roman"/>
      <charset val="134"/>
    </font>
    <font>
      <sz val="9"/>
      <name val="Times New Roman"/>
      <charset val="134"/>
    </font>
    <font>
      <sz val="9"/>
      <name val="仿宋_GB2312"/>
      <charset val="134"/>
    </font>
    <font>
      <sz val="9"/>
      <color theme="1"/>
      <name val="Times New Roman"/>
      <charset val="134"/>
    </font>
    <font>
      <sz val="9"/>
      <name val="宋体"/>
      <charset val="134"/>
    </font>
    <font>
      <b/>
      <sz val="10"/>
      <name val="仿宋_GB2312"/>
      <charset val="134"/>
    </font>
    <font>
      <b/>
      <sz val="9"/>
      <name val="宋体"/>
      <charset val="134"/>
    </font>
    <font>
      <sz val="10"/>
      <color theme="1"/>
      <name val="Times New Roman"/>
      <charset val="134"/>
    </font>
    <font>
      <sz val="9"/>
      <color indexed="8"/>
      <name val="Times New Roman"/>
      <charset val="134"/>
    </font>
    <font>
      <b/>
      <sz val="9"/>
      <color rgb="FF000000"/>
      <name val="宋体"/>
      <charset val="134"/>
    </font>
    <font>
      <sz val="9"/>
      <name val="宋体"/>
      <charset val="134"/>
      <scheme val="minor"/>
    </font>
    <font>
      <sz val="36"/>
      <color theme="1"/>
      <name val="宋体"/>
      <charset val="134"/>
      <scheme val="minor"/>
    </font>
    <font>
      <sz val="16"/>
      <color theme="1"/>
      <name val="仿宋_GB2312"/>
      <charset val="134"/>
    </font>
    <font>
      <sz val="16"/>
      <color theme="1"/>
      <name val="Times New Roman"/>
      <charset val="134"/>
    </font>
    <font>
      <sz val="18"/>
      <color theme="1"/>
      <name val="宋体"/>
      <charset val="134"/>
      <scheme val="minor"/>
    </font>
    <font>
      <sz val="28"/>
      <color theme="1"/>
      <name val="Times New Roman"/>
      <charset val="134"/>
    </font>
    <font>
      <sz val="26"/>
      <color theme="1"/>
      <name val="仿宋_GB2312"/>
      <charset val="134"/>
    </font>
    <font>
      <sz val="1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黑体"/>
      <charset val="134"/>
    </font>
    <font>
      <sz val="9"/>
      <color theme="1"/>
      <name val="宋体"/>
      <charset val="134"/>
    </font>
    <font>
      <sz val="10"/>
      <color theme="1"/>
      <name val="仿宋_GB2312"/>
      <charset val="134"/>
    </font>
    <font>
      <sz val="16"/>
      <name val="Times New Roman"/>
      <charset val="134"/>
    </font>
    <font>
      <sz val="28"/>
      <color theme="1"/>
      <name val="方正小标宋_GBK"/>
      <charset val="134"/>
    </font>
    <font>
      <b/>
      <sz val="9"/>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0" fillId="5" borderId="16" applyNumberFormat="0" applyFont="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17" applyNumberFormat="0" applyFill="0" applyAlignment="0" applyProtection="0">
      <alignment vertical="center"/>
    </xf>
    <xf numFmtId="0" fontId="83" fillId="0" borderId="17" applyNumberFormat="0" applyFill="0" applyAlignment="0" applyProtection="0">
      <alignment vertical="center"/>
    </xf>
    <xf numFmtId="0" fontId="84" fillId="0" borderId="18" applyNumberFormat="0" applyFill="0" applyAlignment="0" applyProtection="0">
      <alignment vertical="center"/>
    </xf>
    <xf numFmtId="0" fontId="84" fillId="0" borderId="0" applyNumberFormat="0" applyFill="0" applyBorder="0" applyAlignment="0" applyProtection="0">
      <alignment vertical="center"/>
    </xf>
    <xf numFmtId="0" fontId="85" fillId="6" borderId="19" applyNumberFormat="0" applyAlignment="0" applyProtection="0">
      <alignment vertical="center"/>
    </xf>
    <xf numFmtId="0" fontId="86" fillId="7" borderId="20" applyNumberFormat="0" applyAlignment="0" applyProtection="0">
      <alignment vertical="center"/>
    </xf>
    <xf numFmtId="0" fontId="87" fillId="7" borderId="19" applyNumberFormat="0" applyAlignment="0" applyProtection="0">
      <alignment vertical="center"/>
    </xf>
    <xf numFmtId="0" fontId="88" fillId="8" borderId="21" applyNumberFormat="0" applyAlignment="0" applyProtection="0">
      <alignment vertical="center"/>
    </xf>
    <xf numFmtId="0" fontId="89" fillId="0" borderId="22" applyNumberFormat="0" applyFill="0" applyAlignment="0" applyProtection="0">
      <alignment vertical="center"/>
    </xf>
    <xf numFmtId="0" fontId="90" fillId="0" borderId="23" applyNumberFormat="0" applyFill="0" applyAlignment="0" applyProtection="0">
      <alignment vertical="center"/>
    </xf>
    <xf numFmtId="0" fontId="91" fillId="9" borderId="0" applyNumberFormat="0" applyBorder="0" applyAlignment="0" applyProtection="0">
      <alignment vertical="center"/>
    </xf>
    <xf numFmtId="0" fontId="92" fillId="10" borderId="0" applyNumberFormat="0" applyBorder="0" applyAlignment="0" applyProtection="0">
      <alignment vertical="center"/>
    </xf>
    <xf numFmtId="0" fontId="93" fillId="11" borderId="0" applyNumberFormat="0" applyBorder="0" applyAlignment="0" applyProtection="0">
      <alignment vertical="center"/>
    </xf>
    <xf numFmtId="0" fontId="94" fillId="12" borderId="0" applyNumberFormat="0" applyBorder="0" applyAlignment="0" applyProtection="0">
      <alignment vertical="center"/>
    </xf>
    <xf numFmtId="0" fontId="95" fillId="13" borderId="0" applyNumberFormat="0" applyBorder="0" applyAlignment="0" applyProtection="0">
      <alignment vertical="center"/>
    </xf>
    <xf numFmtId="0" fontId="95" fillId="14" borderId="0" applyNumberFormat="0" applyBorder="0" applyAlignment="0" applyProtection="0">
      <alignment vertical="center"/>
    </xf>
    <xf numFmtId="0" fontId="94" fillId="15" borderId="0" applyNumberFormat="0" applyBorder="0" applyAlignment="0" applyProtection="0">
      <alignment vertical="center"/>
    </xf>
    <xf numFmtId="0" fontId="94" fillId="16" borderId="0" applyNumberFormat="0" applyBorder="0" applyAlignment="0" applyProtection="0">
      <alignment vertical="center"/>
    </xf>
    <xf numFmtId="0" fontId="95" fillId="17" borderId="0" applyNumberFormat="0" applyBorder="0" applyAlignment="0" applyProtection="0">
      <alignment vertical="center"/>
    </xf>
    <xf numFmtId="0" fontId="95" fillId="18" borderId="0" applyNumberFormat="0" applyBorder="0" applyAlignment="0" applyProtection="0">
      <alignment vertical="center"/>
    </xf>
    <xf numFmtId="0" fontId="94" fillId="19" borderId="0" applyNumberFormat="0" applyBorder="0" applyAlignment="0" applyProtection="0">
      <alignment vertical="center"/>
    </xf>
    <xf numFmtId="0" fontId="94" fillId="20" borderId="0" applyNumberFormat="0" applyBorder="0" applyAlignment="0" applyProtection="0">
      <alignment vertical="center"/>
    </xf>
    <xf numFmtId="0" fontId="95" fillId="21" borderId="0" applyNumberFormat="0" applyBorder="0" applyAlignment="0" applyProtection="0">
      <alignment vertical="center"/>
    </xf>
    <xf numFmtId="0" fontId="95" fillId="22" borderId="0" applyNumberFormat="0" applyBorder="0" applyAlignment="0" applyProtection="0">
      <alignment vertical="center"/>
    </xf>
    <xf numFmtId="0" fontId="94" fillId="23" borderId="0" applyNumberFormat="0" applyBorder="0" applyAlignment="0" applyProtection="0">
      <alignment vertical="center"/>
    </xf>
    <xf numFmtId="0" fontId="94" fillId="24" borderId="0" applyNumberFormat="0" applyBorder="0" applyAlignment="0" applyProtection="0">
      <alignment vertical="center"/>
    </xf>
    <xf numFmtId="0" fontId="95" fillId="25" borderId="0" applyNumberFormat="0" applyBorder="0" applyAlignment="0" applyProtection="0">
      <alignment vertical="center"/>
    </xf>
    <xf numFmtId="0" fontId="95" fillId="26" borderId="0" applyNumberFormat="0" applyBorder="0" applyAlignment="0" applyProtection="0">
      <alignment vertical="center"/>
    </xf>
    <xf numFmtId="0" fontId="94" fillId="27" borderId="0" applyNumberFormat="0" applyBorder="0" applyAlignment="0" applyProtection="0">
      <alignment vertical="center"/>
    </xf>
    <xf numFmtId="0" fontId="94" fillId="28" borderId="0" applyNumberFormat="0" applyBorder="0" applyAlignment="0" applyProtection="0">
      <alignment vertical="center"/>
    </xf>
    <xf numFmtId="0" fontId="95" fillId="29" borderId="0" applyNumberFormat="0" applyBorder="0" applyAlignment="0" applyProtection="0">
      <alignment vertical="center"/>
    </xf>
    <xf numFmtId="0" fontId="95" fillId="30" borderId="0" applyNumberFormat="0" applyBorder="0" applyAlignment="0" applyProtection="0">
      <alignment vertical="center"/>
    </xf>
    <xf numFmtId="0" fontId="94" fillId="31" borderId="0" applyNumberFormat="0" applyBorder="0" applyAlignment="0" applyProtection="0">
      <alignment vertical="center"/>
    </xf>
    <xf numFmtId="0" fontId="94" fillId="32" borderId="0" applyNumberFormat="0" applyBorder="0" applyAlignment="0" applyProtection="0">
      <alignment vertical="center"/>
    </xf>
    <xf numFmtId="0" fontId="95" fillId="33" borderId="0" applyNumberFormat="0" applyBorder="0" applyAlignment="0" applyProtection="0">
      <alignment vertical="center"/>
    </xf>
    <xf numFmtId="0" fontId="95" fillId="34" borderId="0" applyNumberFormat="0" applyBorder="0" applyAlignment="0" applyProtection="0">
      <alignment vertical="center"/>
    </xf>
    <xf numFmtId="0" fontId="94" fillId="35" borderId="0" applyNumberFormat="0" applyBorder="0" applyAlignment="0" applyProtection="0">
      <alignment vertical="center"/>
    </xf>
    <xf numFmtId="0" fontId="16" fillId="0" borderId="0">
      <alignment vertical="center"/>
    </xf>
    <xf numFmtId="43" fontId="16" fillId="0" borderId="0" applyFont="0" applyFill="0" applyBorder="0" applyAlignment="0" applyProtection="0">
      <alignment vertical="center"/>
    </xf>
    <xf numFmtId="0" fontId="16" fillId="0" borderId="0">
      <alignment vertical="center"/>
    </xf>
    <xf numFmtId="0" fontId="63" fillId="0" borderId="0">
      <alignment vertical="center"/>
    </xf>
    <xf numFmtId="0" fontId="0" fillId="0" borderId="0">
      <alignment vertical="center"/>
    </xf>
    <xf numFmtId="0" fontId="16" fillId="0" borderId="0">
      <alignment vertical="center"/>
    </xf>
    <xf numFmtId="0" fontId="0" fillId="0" borderId="0"/>
    <xf numFmtId="0" fontId="16" fillId="0" borderId="0">
      <alignment vertical="center"/>
    </xf>
  </cellStyleXfs>
  <cellXfs count="340">
    <xf numFmtId="0" fontId="0" fillId="0" borderId="0" xfId="0">
      <alignment vertical="center"/>
    </xf>
    <xf numFmtId="0" fontId="0" fillId="0" borderId="0" xfId="55" applyFont="1" applyFill="1" applyAlignment="1"/>
    <xf numFmtId="0" fontId="1" fillId="0" borderId="0" xfId="55" applyFont="1" applyFill="1" applyAlignment="1"/>
    <xf numFmtId="0" fontId="2" fillId="0" borderId="0" xfId="55" applyFont="1" applyFill="1" applyAlignment="1"/>
    <xf numFmtId="0" fontId="2" fillId="0" borderId="0" xfId="55" applyFont="1" applyFill="1" applyAlignment="1">
      <alignment wrapText="1"/>
    </xf>
    <xf numFmtId="0" fontId="3" fillId="0" borderId="0" xfId="0" applyFont="1" applyFill="1" applyBorder="1" applyAlignment="1">
      <alignment vertical="center"/>
    </xf>
    <xf numFmtId="0" fontId="4" fillId="0" borderId="0" xfId="55" applyFont="1" applyFill="1" applyAlignment="1">
      <alignment horizontal="center" vertical="center"/>
    </xf>
    <xf numFmtId="0" fontId="4" fillId="0" borderId="0" xfId="55" applyFont="1" applyFill="1" applyAlignment="1">
      <alignment vertical="center"/>
    </xf>
    <xf numFmtId="0" fontId="4" fillId="0" borderId="0" xfId="55" applyFont="1" applyFill="1" applyAlignment="1">
      <alignment horizontal="left" vertical="center" wrapText="1"/>
    </xf>
    <xf numFmtId="0" fontId="5" fillId="0" borderId="1" xfId="55" applyFont="1" applyFill="1" applyBorder="1" applyAlignment="1">
      <alignment vertical="center"/>
    </xf>
    <xf numFmtId="0" fontId="5" fillId="0" borderId="1" xfId="55" applyFont="1" applyFill="1" applyBorder="1" applyAlignment="1">
      <alignment horizontal="left" vertical="center" wrapText="1"/>
    </xf>
    <xf numFmtId="0" fontId="6" fillId="0" borderId="1" xfId="55" applyFont="1" applyFill="1" applyBorder="1" applyAlignment="1"/>
    <xf numFmtId="0" fontId="6" fillId="0" borderId="1" xfId="55" applyFont="1" applyFill="1" applyBorder="1" applyAlignment="1">
      <alignment horizontal="right"/>
    </xf>
    <xf numFmtId="0" fontId="5" fillId="0" borderId="1" xfId="55" applyFont="1" applyFill="1" applyBorder="1" applyAlignment="1">
      <alignment horizontal="right" vertical="center"/>
    </xf>
    <xf numFmtId="0" fontId="5" fillId="0" borderId="2" xfId="55" applyFont="1" applyFill="1" applyBorder="1" applyAlignment="1">
      <alignment horizontal="center" vertical="center"/>
    </xf>
    <xf numFmtId="0" fontId="5" fillId="0" borderId="2" xfId="55" applyFont="1" applyFill="1" applyBorder="1" applyAlignment="1">
      <alignment horizontal="center" vertical="center" wrapText="1"/>
    </xf>
    <xf numFmtId="0" fontId="7" fillId="0" borderId="2" xfId="55" applyFont="1" applyFill="1" applyBorder="1" applyAlignment="1">
      <alignment vertical="center"/>
    </xf>
    <xf numFmtId="176" fontId="8" fillId="0" borderId="2" xfId="55" applyNumberFormat="1" applyFont="1" applyFill="1" applyBorder="1" applyAlignment="1">
      <alignment horizontal="left" vertical="center"/>
    </xf>
    <xf numFmtId="176" fontId="9" fillId="0" borderId="2" xfId="55" applyNumberFormat="1" applyFont="1" applyFill="1" applyBorder="1" applyAlignment="1">
      <alignment horizontal="left" vertical="center"/>
    </xf>
    <xf numFmtId="0" fontId="10" fillId="0" borderId="2" xfId="55" applyFont="1" applyFill="1" applyBorder="1" applyAlignment="1">
      <alignment vertical="center" wrapText="1"/>
    </xf>
    <xf numFmtId="0" fontId="8" fillId="0" borderId="2" xfId="55" applyFont="1" applyFill="1" applyBorder="1" applyAlignment="1">
      <alignment vertical="center" wrapText="1"/>
    </xf>
    <xf numFmtId="0" fontId="8" fillId="0" borderId="2" xfId="55" applyFont="1" applyFill="1" applyBorder="1" applyAlignment="1">
      <alignment vertical="center"/>
    </xf>
    <xf numFmtId="49" fontId="8" fillId="0" borderId="2" xfId="55" applyNumberFormat="1" applyFont="1" applyFill="1" applyBorder="1" applyAlignment="1">
      <alignment horizontal="center" vertical="center" wrapText="1"/>
    </xf>
    <xf numFmtId="49" fontId="8" fillId="0" borderId="2" xfId="55" applyNumberFormat="1" applyFont="1" applyFill="1" applyBorder="1" applyAlignment="1">
      <alignment horizontal="center" vertical="center"/>
    </xf>
    <xf numFmtId="0" fontId="11" fillId="0" borderId="2" xfId="55" applyFont="1" applyFill="1" applyBorder="1" applyAlignment="1">
      <alignment horizontal="center" vertical="center"/>
    </xf>
    <xf numFmtId="176" fontId="12" fillId="0" borderId="2" xfId="55" applyNumberFormat="1" applyFont="1" applyFill="1" applyBorder="1" applyAlignment="1">
      <alignment horizontal="left" vertical="center"/>
    </xf>
    <xf numFmtId="0" fontId="11" fillId="0" borderId="2" xfId="55" applyFont="1" applyFill="1" applyBorder="1" applyAlignment="1">
      <alignment horizontal="center" vertical="center" wrapText="1"/>
    </xf>
    <xf numFmtId="0" fontId="5" fillId="0" borderId="0" xfId="55" applyFont="1" applyFill="1" applyAlignment="1">
      <alignment vertical="center"/>
    </xf>
    <xf numFmtId="0" fontId="10" fillId="0" borderId="0" xfId="55" applyFont="1" applyFill="1" applyAlignment="1">
      <alignment vertical="center"/>
    </xf>
    <xf numFmtId="0" fontId="10" fillId="0" borderId="0" xfId="55" applyFont="1" applyFill="1" applyAlignment="1">
      <alignment horizontal="left" vertical="center" wrapText="1"/>
    </xf>
    <xf numFmtId="0" fontId="10" fillId="0" borderId="0" xfId="55" applyFont="1" applyFill="1" applyAlignment="1">
      <alignment horizontal="right" vertical="center"/>
    </xf>
    <xf numFmtId="0" fontId="0" fillId="0" borderId="0" xfId="55"/>
    <xf numFmtId="0" fontId="2" fillId="0" borderId="0" xfId="55" applyFont="1" applyFill="1"/>
    <xf numFmtId="0" fontId="13" fillId="2" borderId="0" xfId="55" applyFont="1" applyFill="1" applyAlignment="1">
      <alignment horizontal="center" vertical="center"/>
    </xf>
    <xf numFmtId="0" fontId="13" fillId="2" borderId="0" xfId="55" applyFont="1" applyFill="1" applyAlignment="1">
      <alignment horizontal="left" vertical="center"/>
    </xf>
    <xf numFmtId="0" fontId="7" fillId="2" borderId="1" xfId="55" applyFont="1" applyFill="1" applyBorder="1" applyAlignment="1">
      <alignment vertical="center"/>
    </xf>
    <xf numFmtId="0" fontId="7" fillId="2" borderId="3" xfId="55" applyFont="1" applyFill="1" applyBorder="1" applyAlignment="1">
      <alignment vertical="center"/>
    </xf>
    <xf numFmtId="0" fontId="14" fillId="2" borderId="1" xfId="55" applyFont="1" applyFill="1" applyBorder="1"/>
    <xf numFmtId="0" fontId="7" fillId="2" borderId="1" xfId="55" applyFont="1" applyFill="1" applyBorder="1" applyAlignment="1">
      <alignment horizontal="left" vertical="center"/>
    </xf>
    <xf numFmtId="0" fontId="7" fillId="2" borderId="1" xfId="55" applyFont="1" applyFill="1" applyBorder="1" applyAlignment="1">
      <alignment horizontal="right" vertical="center"/>
    </xf>
    <xf numFmtId="49" fontId="11" fillId="2" borderId="2" xfId="55" applyNumberFormat="1" applyFont="1" applyFill="1" applyBorder="1" applyAlignment="1">
      <alignment horizontal="center" vertical="center"/>
    </xf>
    <xf numFmtId="49" fontId="11" fillId="2" borderId="4" xfId="55" applyNumberFormat="1" applyFont="1" applyFill="1" applyBorder="1" applyAlignment="1">
      <alignment horizontal="center" vertical="center"/>
    </xf>
    <xf numFmtId="49" fontId="7" fillId="2" borderId="2" xfId="55" applyNumberFormat="1" applyFont="1" applyFill="1" applyBorder="1" applyAlignment="1">
      <alignment vertical="center"/>
    </xf>
    <xf numFmtId="177" fontId="10" fillId="0" borderId="2" xfId="55" applyNumberFormat="1" applyFont="1" applyFill="1" applyBorder="1" applyAlignment="1">
      <alignment horizontal="left" vertical="center"/>
    </xf>
    <xf numFmtId="176" fontId="10" fillId="0" borderId="2" xfId="55" applyNumberFormat="1" applyFont="1" applyFill="1" applyBorder="1" applyAlignment="1">
      <alignment horizontal="left" vertical="center"/>
    </xf>
    <xf numFmtId="177" fontId="10" fillId="0" borderId="5" xfId="55" applyNumberFormat="1" applyFont="1" applyFill="1" applyBorder="1" applyAlignment="1">
      <alignment horizontal="left" vertical="center"/>
    </xf>
    <xf numFmtId="49" fontId="7" fillId="0" borderId="6" xfId="55" applyNumberFormat="1" applyFont="1" applyFill="1" applyBorder="1" applyAlignment="1">
      <alignment vertical="center"/>
    </xf>
    <xf numFmtId="176" fontId="10" fillId="2" borderId="2" xfId="55" applyNumberFormat="1" applyFont="1" applyFill="1" applyBorder="1" applyAlignment="1">
      <alignment horizontal="left" vertical="center"/>
    </xf>
    <xf numFmtId="49" fontId="10" fillId="0" borderId="2" xfId="55" applyNumberFormat="1" applyFont="1" applyFill="1" applyBorder="1" applyAlignment="1">
      <alignment horizontal="center" vertical="center"/>
    </xf>
    <xf numFmtId="49" fontId="10" fillId="2" borderId="2" xfId="55" applyNumberFormat="1" applyFont="1" applyFill="1" applyBorder="1" applyAlignment="1">
      <alignment horizontal="center" vertical="center"/>
    </xf>
    <xf numFmtId="49" fontId="10" fillId="0" borderId="5" xfId="55" applyNumberFormat="1" applyFont="1" applyFill="1" applyBorder="1" applyAlignment="1">
      <alignment horizontal="center" vertical="center"/>
    </xf>
    <xf numFmtId="177" fontId="15" fillId="0" borderId="2" xfId="55" applyNumberFormat="1" applyFont="1" applyFill="1" applyBorder="1" applyAlignment="1">
      <alignment horizontal="left" vertical="center"/>
    </xf>
    <xf numFmtId="176" fontId="15" fillId="0" borderId="2" xfId="55" applyNumberFormat="1" applyFont="1" applyFill="1" applyBorder="1" applyAlignment="1">
      <alignment horizontal="left" vertical="center"/>
    </xf>
    <xf numFmtId="177" fontId="15" fillId="0" borderId="5" xfId="55" applyNumberFormat="1" applyFont="1" applyFill="1" applyBorder="1" applyAlignment="1">
      <alignment horizontal="left" vertical="center"/>
    </xf>
    <xf numFmtId="49" fontId="11" fillId="0" borderId="6" xfId="55" applyNumberFormat="1" applyFont="1" applyFill="1" applyBorder="1" applyAlignment="1">
      <alignment horizontal="center" vertical="center"/>
    </xf>
    <xf numFmtId="49" fontId="7" fillId="0" borderId="7" xfId="55" applyNumberFormat="1" applyFont="1" applyFill="1" applyBorder="1" applyAlignment="1">
      <alignment horizontal="center" vertical="center"/>
    </xf>
    <xf numFmtId="49" fontId="7" fillId="0" borderId="7" xfId="55" applyNumberFormat="1" applyFont="1" applyFill="1" applyBorder="1" applyAlignment="1">
      <alignment horizontal="left" vertical="center"/>
    </xf>
    <xf numFmtId="49" fontId="7" fillId="0" borderId="7" xfId="55" applyNumberFormat="1" applyFont="1" applyFill="1" applyBorder="1" applyAlignment="1">
      <alignment horizontal="right" vertical="center"/>
    </xf>
    <xf numFmtId="0" fontId="16" fillId="0" borderId="0" xfId="0" applyFont="1" applyFill="1" applyBorder="1" applyAlignment="1">
      <alignment vertical="center"/>
    </xf>
    <xf numFmtId="0" fontId="17" fillId="0" borderId="0" xfId="51" applyFont="1" applyFill="1" applyAlignment="1">
      <alignment horizontal="center" vertical="center" wrapText="1"/>
    </xf>
    <xf numFmtId="0" fontId="18" fillId="0" borderId="1" xfId="51" applyFont="1" applyFill="1" applyBorder="1" applyAlignment="1">
      <alignment horizontal="left" vertical="center" wrapText="1"/>
    </xf>
    <xf numFmtId="0" fontId="18" fillId="0" borderId="1" xfId="0" applyFont="1" applyFill="1" applyBorder="1" applyAlignment="1">
      <alignment horizontal="left"/>
    </xf>
    <xf numFmtId="0" fontId="18" fillId="0" borderId="0" xfId="0" applyFont="1" applyFill="1" applyBorder="1" applyAlignment="1">
      <alignment horizontal="left"/>
    </xf>
    <xf numFmtId="178" fontId="16" fillId="0" borderId="0" xfId="51" applyNumberFormat="1" applyFont="1" applyFill="1" applyBorder="1" applyAlignment="1">
      <alignment horizontal="center" vertical="center" wrapText="1"/>
    </xf>
    <xf numFmtId="0" fontId="16" fillId="0" borderId="0" xfId="51" applyFont="1" applyFill="1" applyBorder="1" applyAlignment="1">
      <alignment horizontal="center" vertical="center" wrapText="1"/>
    </xf>
    <xf numFmtId="0" fontId="16" fillId="0" borderId="0" xfId="0" applyFont="1" applyFill="1" applyBorder="1" applyAlignment="1">
      <alignment horizontal="right" vertical="center"/>
    </xf>
    <xf numFmtId="0" fontId="19" fillId="0" borderId="8" xfId="51" applyFont="1" applyFill="1" applyBorder="1" applyAlignment="1">
      <alignment horizontal="center" vertical="center" wrapText="1"/>
    </xf>
    <xf numFmtId="0" fontId="16" fillId="0" borderId="9" xfId="0" applyFont="1" applyFill="1" applyBorder="1" applyAlignment="1">
      <alignment vertical="center"/>
    </xf>
    <xf numFmtId="0" fontId="19" fillId="0" borderId="2" xfId="51" applyFont="1" applyFill="1" applyBorder="1" applyAlignment="1">
      <alignment horizontal="center" vertical="center" wrapText="1"/>
    </xf>
    <xf numFmtId="0" fontId="16" fillId="0" borderId="2" xfId="0" applyFont="1" applyFill="1" applyBorder="1" applyAlignment="1">
      <alignment vertical="center"/>
    </xf>
    <xf numFmtId="0" fontId="19" fillId="0" borderId="10" xfId="51" applyFont="1" applyFill="1" applyBorder="1" applyAlignment="1">
      <alignment horizontal="center" vertical="center" wrapText="1"/>
    </xf>
    <xf numFmtId="43" fontId="19" fillId="0" borderId="10" xfId="50" applyNumberFormat="1" applyFont="1" applyFill="1" applyBorder="1" applyAlignment="1">
      <alignment horizontal="center" vertical="center" wrapText="1"/>
    </xf>
    <xf numFmtId="43" fontId="19" fillId="0" borderId="11" xfId="50" applyNumberFormat="1" applyFont="1" applyFill="1" applyBorder="1" applyAlignment="1">
      <alignment horizontal="center" vertical="center" wrapText="1"/>
    </xf>
    <xf numFmtId="0" fontId="19" fillId="0" borderId="2" xfId="51" applyFont="1" applyFill="1" applyBorder="1" applyAlignment="1">
      <alignment horizontal="left" vertical="center" wrapText="1"/>
    </xf>
    <xf numFmtId="179" fontId="19" fillId="0" borderId="2" xfId="51" applyNumberFormat="1" applyFont="1" applyFill="1" applyBorder="1" applyAlignment="1">
      <alignment horizontal="center" vertical="center" wrapText="1"/>
    </xf>
    <xf numFmtId="0" fontId="19" fillId="0" borderId="2" xfId="0" applyFont="1" applyFill="1" applyBorder="1" applyAlignment="1">
      <alignment horizontal="center" vertical="center"/>
    </xf>
    <xf numFmtId="0" fontId="16" fillId="0" borderId="2" xfId="51" applyFont="1" applyFill="1" applyBorder="1" applyAlignment="1">
      <alignment horizontal="center" vertical="center" wrapText="1"/>
    </xf>
    <xf numFmtId="0" fontId="16" fillId="0" borderId="2" xfId="49" applyFont="1" applyFill="1" applyBorder="1" applyAlignment="1">
      <alignment vertical="center" wrapText="1"/>
    </xf>
    <xf numFmtId="180" fontId="16" fillId="0" borderId="2" xfId="50" applyNumberFormat="1" applyFont="1" applyFill="1" applyBorder="1" applyAlignment="1">
      <alignment horizontal="left" vertical="center" wrapText="1"/>
    </xf>
    <xf numFmtId="0" fontId="16" fillId="0" borderId="2" xfId="51" applyFont="1" applyFill="1" applyBorder="1" applyAlignment="1">
      <alignment horizontal="left" vertical="center" wrapText="1"/>
    </xf>
    <xf numFmtId="0" fontId="2" fillId="0" borderId="2" xfId="49" applyFont="1" applyFill="1" applyBorder="1" applyAlignment="1">
      <alignment vertical="center" wrapText="1"/>
    </xf>
    <xf numFmtId="180" fontId="16" fillId="0" borderId="2" xfId="51" applyNumberFormat="1" applyFont="1" applyFill="1" applyBorder="1" applyAlignment="1">
      <alignment horizontal="left" vertical="center" wrapText="1"/>
    </xf>
    <xf numFmtId="0" fontId="19" fillId="0" borderId="2" xfId="51" applyFont="1" applyFill="1" applyBorder="1" applyAlignment="1">
      <alignment vertical="center" wrapText="1"/>
    </xf>
    <xf numFmtId="179" fontId="16" fillId="0" borderId="2" xfId="50" applyNumberFormat="1" applyFont="1" applyFill="1" applyBorder="1" applyAlignment="1">
      <alignment horizontal="left" vertical="center"/>
    </xf>
    <xf numFmtId="180" fontId="19" fillId="0" borderId="2" xfId="50" applyNumberFormat="1" applyFont="1" applyFill="1" applyBorder="1" applyAlignment="1">
      <alignment horizontal="left" vertical="center" wrapText="1"/>
    </xf>
    <xf numFmtId="180" fontId="19" fillId="0" borderId="2" xfId="0" applyNumberFormat="1" applyFont="1" applyFill="1" applyBorder="1" applyAlignment="1">
      <alignment horizontal="left" vertical="center"/>
    </xf>
    <xf numFmtId="0" fontId="20" fillId="0" borderId="0" xfId="0" applyFont="1">
      <alignment vertical="center"/>
    </xf>
    <xf numFmtId="0" fontId="21" fillId="0" borderId="0" xfId="0" applyFont="1">
      <alignment vertical="center"/>
    </xf>
    <xf numFmtId="0" fontId="0" fillId="0" borderId="0" xfId="0" applyAlignment="1">
      <alignment vertical="center" wrapText="1"/>
    </xf>
    <xf numFmtId="180" fontId="0" fillId="0" borderId="0" xfId="0" applyNumberFormat="1">
      <alignment vertical="center"/>
    </xf>
    <xf numFmtId="0" fontId="22" fillId="0" borderId="0" xfId="0" applyFont="1">
      <alignment vertical="center"/>
    </xf>
    <xf numFmtId="0" fontId="23" fillId="3" borderId="0" xfId="0" applyFont="1" applyFill="1" applyBorder="1" applyAlignment="1">
      <alignment horizontal="center" vertical="center" wrapText="1"/>
    </xf>
    <xf numFmtId="180" fontId="23" fillId="3" borderId="0" xfId="0" applyNumberFormat="1" applyFont="1" applyFill="1" applyBorder="1" applyAlignment="1">
      <alignment horizontal="center" vertical="center" wrapText="1"/>
    </xf>
    <xf numFmtId="0" fontId="16" fillId="3" borderId="1" xfId="0" applyFont="1" applyFill="1" applyBorder="1" applyAlignment="1">
      <alignment horizontal="left" vertical="center" wrapText="1"/>
    </xf>
    <xf numFmtId="178" fontId="16" fillId="3" borderId="1" xfId="0" applyNumberFormat="1" applyFont="1" applyFill="1" applyBorder="1" applyAlignment="1">
      <alignment horizontal="right" vertical="center" wrapText="1"/>
    </xf>
    <xf numFmtId="0" fontId="24" fillId="3" borderId="2" xfId="0" applyFont="1" applyFill="1" applyBorder="1" applyAlignment="1">
      <alignment horizontal="center" vertical="center" wrapText="1"/>
    </xf>
    <xf numFmtId="180" fontId="24" fillId="3" borderId="2"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0" fontId="26" fillId="3" borderId="2" xfId="0" applyFont="1" applyFill="1" applyBorder="1" applyAlignment="1">
      <alignment horizontal="left" vertical="center" wrapText="1"/>
    </xf>
    <xf numFmtId="180" fontId="27" fillId="2" borderId="2" xfId="50" applyNumberFormat="1" applyFont="1" applyFill="1" applyBorder="1" applyAlignment="1">
      <alignment horizontal="left" vertical="center" wrapText="1"/>
    </xf>
    <xf numFmtId="180" fontId="28" fillId="0" borderId="2" xfId="0" applyNumberFormat="1" applyFont="1" applyFill="1" applyBorder="1" applyAlignment="1">
      <alignment horizontal="left" vertical="center" wrapText="1"/>
    </xf>
    <xf numFmtId="0" fontId="28" fillId="0" borderId="2" xfId="49" applyFont="1" applyFill="1" applyBorder="1" applyAlignment="1">
      <alignment horizontal="left" vertical="center" wrapText="1"/>
    </xf>
    <xf numFmtId="180" fontId="28" fillId="2" borderId="2" xfId="50" applyNumberFormat="1" applyFont="1" applyFill="1" applyBorder="1" applyAlignment="1">
      <alignment horizontal="left" vertical="center" wrapText="1"/>
    </xf>
    <xf numFmtId="0" fontId="0" fillId="0" borderId="0" xfId="0"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180" fontId="0" fillId="0" borderId="0" xfId="0" applyNumberFormat="1" applyFont="1" applyFill="1" applyAlignment="1">
      <alignment vertical="center" wrapText="1"/>
    </xf>
    <xf numFmtId="0" fontId="0" fillId="0" borderId="0" xfId="0" applyFont="1" applyFill="1" applyAlignment="1">
      <alignment horizontal="left" vertical="center" wrapText="1"/>
    </xf>
    <xf numFmtId="180" fontId="0" fillId="0" borderId="0" xfId="1" applyNumberFormat="1" applyFont="1" applyFill="1" applyAlignment="1">
      <alignment horizontal="right" vertical="center"/>
    </xf>
    <xf numFmtId="180" fontId="0" fillId="0" borderId="0" xfId="0" applyNumberFormat="1" applyFill="1" applyAlignment="1">
      <alignment vertical="center" wrapText="1"/>
    </xf>
    <xf numFmtId="0" fontId="0" fillId="0" borderId="0" xfId="0" applyFill="1">
      <alignment vertical="center"/>
    </xf>
    <xf numFmtId="0" fontId="22" fillId="0" borderId="0" xfId="0" applyFont="1" applyFill="1">
      <alignment vertical="center"/>
    </xf>
    <xf numFmtId="0" fontId="17" fillId="0" borderId="0" xfId="51" applyFont="1" applyFill="1" applyBorder="1" applyAlignment="1">
      <alignment horizontal="center" vertical="center" wrapText="1"/>
    </xf>
    <xf numFmtId="180" fontId="17" fillId="0" borderId="0" xfId="51" applyNumberFormat="1" applyFont="1" applyFill="1" applyBorder="1" applyAlignment="1">
      <alignment horizontal="center" vertical="center" wrapText="1"/>
    </xf>
    <xf numFmtId="0" fontId="17" fillId="0" borderId="0" xfId="51" applyFont="1" applyFill="1" applyBorder="1" applyAlignment="1">
      <alignment horizontal="left" vertical="center" wrapText="1"/>
    </xf>
    <xf numFmtId="0" fontId="16" fillId="0" borderId="0" xfId="51" applyFont="1" applyFill="1" applyBorder="1" applyAlignment="1">
      <alignment horizontal="left" vertical="center" wrapText="1"/>
    </xf>
    <xf numFmtId="0" fontId="0" fillId="0" borderId="0" xfId="0" applyFont="1" applyFill="1" applyBorder="1" applyAlignment="1">
      <alignment horizontal="left"/>
    </xf>
    <xf numFmtId="180" fontId="0" fillId="0" borderId="0" xfId="0" applyNumberFormat="1" applyFont="1" applyFill="1" applyBorder="1" applyAlignment="1">
      <alignment horizontal="left"/>
    </xf>
    <xf numFmtId="0" fontId="0" fillId="0" borderId="0" xfId="0" applyFont="1" applyFill="1" applyBorder="1" applyAlignment="1">
      <alignment horizontal="left" wrapText="1"/>
    </xf>
    <xf numFmtId="178" fontId="16" fillId="0" borderId="0" xfId="51" applyNumberFormat="1" applyFont="1" applyFill="1" applyBorder="1" applyAlignment="1">
      <alignment horizontal="left" vertical="center" wrapText="1"/>
    </xf>
    <xf numFmtId="180" fontId="16" fillId="0" borderId="0" xfId="51" applyNumberFormat="1" applyFont="1" applyFill="1" applyAlignment="1">
      <alignment horizontal="right" vertical="center" wrapText="1"/>
    </xf>
    <xf numFmtId="180" fontId="19" fillId="0" borderId="2" xfId="51" applyNumberFormat="1" applyFont="1" applyFill="1" applyBorder="1" applyAlignment="1">
      <alignment horizontal="center" vertical="center" wrapText="1"/>
    </xf>
    <xf numFmtId="0" fontId="29" fillId="0" borderId="10" xfId="51" applyFont="1" applyFill="1" applyBorder="1" applyAlignment="1">
      <alignment horizontal="center" vertical="center" wrapText="1"/>
    </xf>
    <xf numFmtId="180" fontId="29" fillId="0" borderId="10" xfId="50" applyNumberFormat="1" applyFont="1" applyFill="1" applyBorder="1" applyAlignment="1">
      <alignment horizontal="center" vertical="center" wrapText="1"/>
    </xf>
    <xf numFmtId="180" fontId="29" fillId="0" borderId="2" xfId="50" applyNumberFormat="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29" fillId="0" borderId="13" xfId="51" applyFont="1" applyFill="1" applyBorder="1" applyAlignment="1">
      <alignment horizontal="center" vertical="center" wrapText="1"/>
    </xf>
    <xf numFmtId="180" fontId="29" fillId="0" borderId="2" xfId="1" applyNumberFormat="1" applyFont="1" applyFill="1" applyBorder="1" applyAlignment="1">
      <alignment horizontal="center" vertical="center" wrapText="1"/>
    </xf>
    <xf numFmtId="0" fontId="2" fillId="0" borderId="2" xfId="51" applyFont="1" applyFill="1" applyBorder="1" applyAlignment="1">
      <alignment horizontal="center" vertical="center" wrapText="1"/>
    </xf>
    <xf numFmtId="180" fontId="2" fillId="0" borderId="2" xfId="50" applyNumberFormat="1" applyFont="1" applyFill="1" applyBorder="1" applyAlignment="1">
      <alignment horizontal="left" vertical="center" wrapText="1"/>
    </xf>
    <xf numFmtId="180" fontId="2" fillId="0" borderId="2" xfId="51"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51" applyFont="1" applyFill="1" applyBorder="1" applyAlignment="1">
      <alignment horizontal="left" vertical="center" wrapText="1"/>
    </xf>
    <xf numFmtId="180" fontId="30" fillId="0" borderId="2" xfId="1" applyNumberFormat="1" applyFont="1" applyFill="1" applyBorder="1" applyAlignment="1">
      <alignment horizontal="left" vertical="center" wrapText="1"/>
    </xf>
    <xf numFmtId="0" fontId="2" fillId="0" borderId="2" xfId="56" applyFont="1" applyFill="1" applyBorder="1" applyAlignment="1">
      <alignment horizontal="left" vertical="center" wrapText="1"/>
    </xf>
    <xf numFmtId="180" fontId="2" fillId="0" borderId="2" xfId="50" applyNumberFormat="1" applyFont="1" applyFill="1" applyBorder="1" applyAlignment="1">
      <alignment vertical="center" wrapText="1"/>
    </xf>
    <xf numFmtId="180" fontId="2" fillId="0" borderId="2" xfId="51"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180" fontId="31" fillId="0" borderId="2" xfId="0" applyNumberFormat="1" applyFont="1" applyFill="1" applyBorder="1" applyAlignment="1">
      <alignment horizontal="left" vertical="center" wrapText="1"/>
    </xf>
    <xf numFmtId="180" fontId="2" fillId="0" borderId="2" xfId="51" applyNumberFormat="1" applyFont="1" applyFill="1" applyBorder="1" applyAlignment="1">
      <alignment vertical="center" wrapText="1"/>
    </xf>
    <xf numFmtId="0" fontId="32" fillId="0" borderId="2" xfId="49" applyFont="1" applyFill="1" applyBorder="1" applyAlignment="1">
      <alignment vertical="center" wrapText="1"/>
    </xf>
    <xf numFmtId="180" fontId="2" fillId="0" borderId="2" xfId="49" applyNumberFormat="1" applyFont="1" applyFill="1" applyBorder="1" applyAlignment="1">
      <alignment vertical="center" wrapText="1"/>
    </xf>
    <xf numFmtId="180" fontId="32" fillId="0" borderId="2" xfId="50" applyNumberFormat="1" applyFont="1" applyFill="1" applyBorder="1">
      <alignment vertical="center"/>
    </xf>
    <xf numFmtId="0" fontId="2" fillId="0" borderId="8" xfId="0" applyNumberFormat="1" applyFont="1" applyFill="1" applyBorder="1" applyAlignment="1" applyProtection="1">
      <alignment horizontal="left" vertical="center" wrapText="1"/>
    </xf>
    <xf numFmtId="180" fontId="2" fillId="0" borderId="2" xfId="1" applyNumberFormat="1" applyFont="1" applyFill="1" applyBorder="1" applyAlignment="1">
      <alignment horizontal="left" vertical="center"/>
    </xf>
    <xf numFmtId="0" fontId="2" fillId="0" borderId="10" xfId="56"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2"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180" fontId="30" fillId="0" borderId="2" xfId="1" applyNumberFormat="1" applyFont="1" applyFill="1" applyBorder="1" applyAlignment="1">
      <alignment horizontal="left" vertical="center"/>
    </xf>
    <xf numFmtId="0" fontId="31" fillId="0" borderId="2" xfId="0" applyFont="1" applyFill="1" applyBorder="1" applyAlignment="1">
      <alignment vertical="center" wrapText="1"/>
    </xf>
    <xf numFmtId="0" fontId="31" fillId="0" borderId="2" xfId="0" applyFont="1" applyFill="1" applyBorder="1">
      <alignment vertical="center"/>
    </xf>
    <xf numFmtId="180" fontId="31" fillId="0" borderId="2" xfId="0" applyNumberFormat="1" applyFont="1" applyFill="1" applyBorder="1" applyAlignment="1">
      <alignment vertical="center" wrapText="1"/>
    </xf>
    <xf numFmtId="0" fontId="2" fillId="0" borderId="2" xfId="0" applyFont="1" applyFill="1" applyBorder="1" applyAlignment="1">
      <alignment horizontal="left" wrapText="1"/>
    </xf>
    <xf numFmtId="180" fontId="2" fillId="0" borderId="2" xfId="1" applyNumberFormat="1" applyFont="1" applyFill="1" applyBorder="1" applyAlignment="1">
      <alignment horizontal="left" vertical="center" wrapText="1"/>
    </xf>
    <xf numFmtId="180" fontId="31" fillId="0" borderId="2" xfId="1" applyNumberFormat="1" applyFont="1" applyFill="1" applyBorder="1" applyAlignment="1">
      <alignment horizontal="left" vertical="center"/>
    </xf>
    <xf numFmtId="0" fontId="2" fillId="0" borderId="2" xfId="0" applyFont="1" applyFill="1" applyBorder="1" applyAlignment="1">
      <alignment horizontal="center" vertical="center"/>
    </xf>
    <xf numFmtId="18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180" fontId="29" fillId="0" borderId="2" xfId="51" applyNumberFormat="1" applyFont="1" applyFill="1" applyBorder="1" applyAlignment="1">
      <alignment horizontal="center" vertical="center" wrapText="1"/>
    </xf>
    <xf numFmtId="180" fontId="2" fillId="0" borderId="4" xfId="0" applyNumberFormat="1" applyFont="1" applyFill="1" applyBorder="1" applyAlignment="1">
      <alignment horizontal="left" vertical="center" wrapText="1"/>
    </xf>
    <xf numFmtId="180" fontId="2" fillId="0" borderId="2" xfId="0" applyNumberFormat="1" applyFont="1" applyFill="1" applyBorder="1" applyAlignment="1">
      <alignment horizontal="left" vertical="center" wrapText="1"/>
    </xf>
    <xf numFmtId="0" fontId="20" fillId="0" borderId="0" xfId="0" applyFont="1" applyFill="1">
      <alignment vertical="center"/>
    </xf>
    <xf numFmtId="0" fontId="0" fillId="0" borderId="0" xfId="0" applyFill="1" applyAlignment="1">
      <alignment vertical="center" wrapText="1"/>
    </xf>
    <xf numFmtId="0" fontId="33" fillId="0" borderId="0" xfId="0" applyFont="1" applyFill="1" applyAlignment="1"/>
    <xf numFmtId="0" fontId="34" fillId="0" borderId="0" xfId="0" applyFont="1" applyFill="1" applyAlignment="1">
      <alignment vertical="center"/>
    </xf>
    <xf numFmtId="0" fontId="35" fillId="0" borderId="0" xfId="0" applyFont="1" applyFill="1" applyAlignment="1">
      <alignment horizontal="center" vertical="center" wrapText="1"/>
    </xf>
    <xf numFmtId="0" fontId="33" fillId="0" borderId="0" xfId="0" applyFont="1" applyFill="1" applyAlignment="1">
      <alignment vertical="center"/>
    </xf>
    <xf numFmtId="0" fontId="36" fillId="0" borderId="0" xfId="0" applyFont="1" applyFill="1">
      <alignment vertical="center"/>
    </xf>
    <xf numFmtId="0" fontId="36" fillId="0" borderId="0" xfId="0" applyFont="1" applyFill="1" applyAlignment="1">
      <alignment horizontal="center" vertical="center"/>
    </xf>
    <xf numFmtId="0" fontId="37" fillId="0" borderId="2" xfId="0" applyFont="1" applyFill="1" applyBorder="1" applyAlignment="1">
      <alignment horizontal="center" vertical="center" wrapText="1"/>
    </xf>
    <xf numFmtId="0" fontId="37" fillId="0" borderId="2" xfId="0" applyFont="1" applyFill="1" applyBorder="1" applyAlignment="1">
      <alignment horizontal="center" vertical="center"/>
    </xf>
    <xf numFmtId="0" fontId="38" fillId="0" borderId="2" xfId="0" applyFont="1" applyFill="1" applyBorder="1" applyAlignment="1">
      <alignment horizontal="center" vertical="center"/>
    </xf>
    <xf numFmtId="180" fontId="38" fillId="0" borderId="2" xfId="0" applyNumberFormat="1" applyFont="1" applyFill="1" applyBorder="1" applyAlignment="1">
      <alignment horizontal="center" vertical="center"/>
    </xf>
    <xf numFmtId="0" fontId="37" fillId="0" borderId="10" xfId="0" applyFont="1" applyFill="1" applyBorder="1" applyAlignment="1">
      <alignment horizontal="center" vertical="center" wrapText="1"/>
    </xf>
    <xf numFmtId="0" fontId="39" fillId="0" borderId="10" xfId="0" applyFont="1" applyFill="1" applyBorder="1" applyAlignment="1">
      <alignment horizontal="center" vertical="center" wrapText="1"/>
    </xf>
    <xf numFmtId="180" fontId="38" fillId="0" borderId="10" xfId="1" applyNumberFormat="1" applyFont="1" applyFill="1" applyBorder="1" applyAlignment="1">
      <alignment horizontal="center" vertical="center" wrapText="1"/>
    </xf>
    <xf numFmtId="0" fontId="40" fillId="0" borderId="10" xfId="0" applyFont="1" applyFill="1" applyBorder="1" applyAlignment="1">
      <alignment horizontal="center" vertical="center" wrapText="1"/>
    </xf>
    <xf numFmtId="179" fontId="39" fillId="0" borderId="10" xfId="1" applyNumberFormat="1" applyFont="1" applyFill="1" applyBorder="1" applyAlignment="1">
      <alignment horizontal="center" vertical="center" wrapText="1"/>
    </xf>
    <xf numFmtId="180" fontId="37" fillId="0" borderId="10" xfId="1" applyNumberFormat="1" applyFont="1" applyFill="1" applyBorder="1" applyAlignment="1">
      <alignment horizontal="center" vertical="center" wrapText="1"/>
    </xf>
    <xf numFmtId="180" fontId="38" fillId="0" borderId="2" xfId="1" applyNumberFormat="1"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9" fillId="0" borderId="14" xfId="0" applyFont="1" applyFill="1" applyBorder="1" applyAlignment="1">
      <alignment horizontal="center" vertical="center" wrapText="1"/>
    </xf>
    <xf numFmtId="180" fontId="38" fillId="0" borderId="14" xfId="1" applyNumberFormat="1" applyFont="1" applyFill="1" applyBorder="1" applyAlignment="1">
      <alignment horizontal="center" vertical="center" wrapText="1"/>
    </xf>
    <xf numFmtId="179" fontId="39" fillId="0" borderId="14" xfId="1" applyNumberFormat="1" applyFont="1" applyFill="1" applyBorder="1" applyAlignment="1">
      <alignment horizontal="center" vertical="center" wrapText="1"/>
    </xf>
    <xf numFmtId="180" fontId="37" fillId="0" borderId="14" xfId="1" applyNumberFormat="1" applyFont="1" applyFill="1" applyBorder="1" applyAlignment="1">
      <alignment horizontal="center" vertical="center" wrapText="1"/>
    </xf>
    <xf numFmtId="3" fontId="41" fillId="0" borderId="2" xfId="0" applyNumberFormat="1" applyFont="1" applyFill="1" applyBorder="1" applyAlignment="1" applyProtection="1">
      <alignment horizontal="left" vertical="center" wrapText="1"/>
    </xf>
    <xf numFmtId="181" fontId="41" fillId="0" borderId="2" xfId="0" applyNumberFormat="1" applyFont="1" applyFill="1" applyBorder="1" applyAlignment="1" applyProtection="1">
      <alignment horizontal="left" vertical="center"/>
    </xf>
    <xf numFmtId="181" fontId="41" fillId="0" borderId="2" xfId="0" applyNumberFormat="1" applyFont="1" applyFill="1" applyBorder="1" applyAlignment="1">
      <alignment horizontal="left" vertical="center"/>
    </xf>
    <xf numFmtId="181" fontId="41" fillId="0" borderId="2" xfId="54" applyNumberFormat="1" applyFont="1" applyFill="1" applyBorder="1" applyAlignment="1">
      <alignment horizontal="left" vertical="center" wrapText="1"/>
    </xf>
    <xf numFmtId="0" fontId="41" fillId="0" borderId="2" xfId="0" applyFont="1" applyFill="1" applyBorder="1" applyAlignment="1">
      <alignment horizontal="left" vertical="center" wrapText="1"/>
    </xf>
    <xf numFmtId="0" fontId="39" fillId="0" borderId="2" xfId="0" applyFont="1" applyFill="1" applyBorder="1" applyAlignment="1">
      <alignment horizontal="left" vertical="center" wrapText="1"/>
    </xf>
    <xf numFmtId="181" fontId="39" fillId="0" borderId="2" xfId="0" applyNumberFormat="1" applyFont="1" applyFill="1" applyBorder="1" applyAlignment="1">
      <alignment horizontal="left" vertical="center"/>
    </xf>
    <xf numFmtId="1" fontId="41" fillId="0" borderId="2" xfId="0" applyNumberFormat="1" applyFont="1" applyFill="1" applyBorder="1" applyAlignment="1" applyProtection="1">
      <alignment horizontal="left" vertical="center" wrapText="1"/>
      <protection locked="0"/>
    </xf>
    <xf numFmtId="181" fontId="41" fillId="0" borderId="2" xfId="0" applyNumberFormat="1" applyFont="1" applyFill="1" applyBorder="1" applyAlignment="1" applyProtection="1">
      <alignment horizontal="left" vertical="center"/>
      <protection locked="0"/>
    </xf>
    <xf numFmtId="0" fontId="42" fillId="0" borderId="0" xfId="0" applyFont="1" applyFill="1" applyAlignment="1">
      <alignment vertical="center" wrapText="1"/>
    </xf>
    <xf numFmtId="0" fontId="42" fillId="0" borderId="0" xfId="0" applyFont="1" applyFill="1">
      <alignment vertical="center"/>
    </xf>
    <xf numFmtId="0" fontId="34" fillId="0" borderId="0" xfId="0" applyFont="1" applyFill="1" applyAlignment="1">
      <alignment horizontal="right" vertical="center"/>
    </xf>
    <xf numFmtId="0" fontId="36" fillId="0" borderId="0" xfId="0" applyFont="1" applyFill="1" applyAlignment="1">
      <alignment horizontal="right" vertical="center"/>
    </xf>
    <xf numFmtId="181" fontId="38" fillId="0" borderId="2" xfId="0" applyNumberFormat="1" applyFont="1" applyFill="1" applyBorder="1" applyAlignment="1">
      <alignment horizontal="center" vertical="center"/>
    </xf>
    <xf numFmtId="0" fontId="38" fillId="0" borderId="2" xfId="1" applyNumberFormat="1" applyFont="1" applyFill="1" applyBorder="1" applyAlignment="1">
      <alignment horizontal="center" vertical="center" wrapText="1"/>
    </xf>
    <xf numFmtId="181" fontId="38" fillId="0" borderId="2" xfId="1" applyNumberFormat="1" applyFont="1" applyFill="1" applyBorder="1" applyAlignment="1">
      <alignment horizontal="center" vertical="center" wrapText="1"/>
    </xf>
    <xf numFmtId="181" fontId="43" fillId="0" borderId="2" xfId="1" applyNumberFormat="1" applyFont="1" applyFill="1" applyBorder="1" applyAlignment="1">
      <alignment horizontal="center" vertical="center" wrapText="1"/>
    </xf>
    <xf numFmtId="181" fontId="34" fillId="0" borderId="2" xfId="0" applyNumberFormat="1" applyFont="1" applyFill="1" applyBorder="1" applyAlignment="1">
      <alignment horizontal="left" vertical="center"/>
    </xf>
    <xf numFmtId="0" fontId="44" fillId="0" borderId="2" xfId="0" applyFont="1" applyFill="1" applyBorder="1" applyAlignment="1">
      <alignment horizontal="left" vertical="center"/>
    </xf>
    <xf numFmtId="0" fontId="41" fillId="0" borderId="2" xfId="0" applyFont="1" applyFill="1" applyBorder="1" applyAlignment="1">
      <alignment horizontal="left" vertical="center"/>
    </xf>
    <xf numFmtId="0" fontId="44" fillId="0" borderId="2" xfId="0" applyFont="1" applyFill="1" applyBorder="1" applyAlignment="1">
      <alignment horizontal="left" vertical="center" wrapText="1"/>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right" vertical="center" wrapText="1"/>
    </xf>
    <xf numFmtId="0" fontId="45" fillId="3" borderId="2" xfId="0" applyFont="1" applyFill="1" applyBorder="1" applyAlignment="1">
      <alignment horizontal="center" vertical="center" wrapText="1"/>
    </xf>
    <xf numFmtId="180" fontId="45" fillId="3" borderId="2" xfId="0" applyNumberFormat="1" applyFont="1" applyFill="1" applyBorder="1" applyAlignment="1">
      <alignment horizontal="center" vertical="center" wrapText="1"/>
    </xf>
    <xf numFmtId="0" fontId="46" fillId="3" borderId="2" xfId="0" applyFont="1" applyFill="1" applyBorder="1" applyAlignment="1">
      <alignment horizontal="center" vertical="center" wrapText="1"/>
    </xf>
    <xf numFmtId="0" fontId="24" fillId="3" borderId="2" xfId="0" applyFont="1" applyFill="1" applyBorder="1" applyAlignment="1">
      <alignment horizontal="left" vertical="center" wrapText="1"/>
    </xf>
    <xf numFmtId="180" fontId="47" fillId="2" borderId="2" xfId="50" applyNumberFormat="1" applyFont="1" applyFill="1" applyBorder="1" applyAlignment="1">
      <alignment horizontal="center" vertical="center" wrapText="1"/>
    </xf>
    <xf numFmtId="180" fontId="47" fillId="0" borderId="2" xfId="0" applyNumberFormat="1" applyFont="1" applyFill="1" applyBorder="1" applyAlignment="1">
      <alignment horizontal="left" vertical="center" wrapText="1"/>
    </xf>
    <xf numFmtId="180" fontId="47" fillId="2" borderId="2" xfId="50" applyNumberFormat="1" applyFont="1" applyFill="1" applyBorder="1" applyAlignment="1">
      <alignment horizontal="left" vertical="center" wrapText="1"/>
    </xf>
    <xf numFmtId="0" fontId="48" fillId="3" borderId="2" xfId="0" applyFont="1" applyFill="1" applyBorder="1" applyAlignment="1">
      <alignment horizontal="center" vertical="center" wrapText="1"/>
    </xf>
    <xf numFmtId="0" fontId="48" fillId="3" borderId="2" xfId="0" applyFont="1" applyFill="1" applyBorder="1" applyAlignment="1">
      <alignment horizontal="left" vertical="center" wrapText="1"/>
    </xf>
    <xf numFmtId="180" fontId="49" fillId="2" borderId="2" xfId="50" applyNumberFormat="1" applyFont="1" applyFill="1" applyBorder="1" applyAlignment="1">
      <alignment horizontal="left" vertical="center" wrapText="1"/>
    </xf>
    <xf numFmtId="180" fontId="49" fillId="0" borderId="2" xfId="0" applyNumberFormat="1" applyFont="1" applyFill="1" applyBorder="1" applyAlignment="1">
      <alignment horizontal="left" vertical="center" wrapText="1"/>
    </xf>
    <xf numFmtId="0" fontId="49" fillId="0" borderId="2" xfId="0" applyFont="1" applyFill="1" applyBorder="1" applyAlignment="1">
      <alignment horizontal="left" vertical="center" wrapText="1"/>
    </xf>
    <xf numFmtId="180" fontId="49" fillId="0" borderId="2" xfId="51" applyNumberFormat="1" applyFont="1" applyFill="1" applyBorder="1" applyAlignment="1">
      <alignment horizontal="left" vertical="center" wrapText="1"/>
    </xf>
    <xf numFmtId="180" fontId="48" fillId="3" borderId="2" xfId="0" applyNumberFormat="1" applyFont="1" applyFill="1" applyBorder="1" applyAlignment="1">
      <alignment horizontal="left" vertical="center" wrapText="1"/>
    </xf>
    <xf numFmtId="0" fontId="0" fillId="0" borderId="0" xfId="0" applyFill="1" applyAlignment="1">
      <alignment horizontal="center" vertical="center"/>
    </xf>
    <xf numFmtId="0" fontId="22" fillId="0" borderId="0" xfId="0" applyFont="1" applyFill="1" applyAlignment="1">
      <alignment horizontal="center" vertical="center"/>
    </xf>
    <xf numFmtId="0" fontId="42" fillId="0" borderId="0" xfId="0" applyFont="1" applyFill="1" applyAlignment="1">
      <alignment horizontal="left" vertical="center" wrapText="1"/>
    </xf>
    <xf numFmtId="0" fontId="50" fillId="0" borderId="0" xfId="0" applyFont="1" applyFill="1" applyAlignment="1">
      <alignment horizontal="center" vertical="center"/>
    </xf>
    <xf numFmtId="0" fontId="16" fillId="0" borderId="0" xfId="0" applyFont="1" applyFill="1" applyAlignment="1">
      <alignment horizontal="left" vertical="center"/>
    </xf>
    <xf numFmtId="0" fontId="20" fillId="0" borderId="0" xfId="0" applyFont="1" applyFill="1" applyAlignment="1">
      <alignment horizontal="center" vertical="center"/>
    </xf>
    <xf numFmtId="0" fontId="51" fillId="0" borderId="2" xfId="0" applyFont="1" applyFill="1" applyBorder="1" applyAlignment="1">
      <alignment horizontal="center" vertical="center"/>
    </xf>
    <xf numFmtId="0" fontId="52" fillId="0" borderId="2" xfId="0" applyFont="1" applyFill="1" applyBorder="1" applyAlignment="1">
      <alignment horizontal="center" vertical="center"/>
    </xf>
    <xf numFmtId="0" fontId="53" fillId="0" borderId="2" xfId="0" applyFont="1" applyFill="1" applyBorder="1">
      <alignment vertical="center"/>
    </xf>
    <xf numFmtId="0" fontId="53" fillId="0" borderId="2" xfId="0" applyFont="1" applyFill="1" applyBorder="1" applyAlignment="1">
      <alignment horizontal="center" vertical="center"/>
    </xf>
    <xf numFmtId="0" fontId="40" fillId="0" borderId="2" xfId="0" applyFont="1" applyFill="1" applyBorder="1" applyAlignment="1">
      <alignment vertical="center"/>
    </xf>
    <xf numFmtId="181" fontId="37" fillId="0" borderId="2" xfId="0" applyNumberFormat="1" applyFont="1" applyFill="1" applyBorder="1" applyAlignment="1">
      <alignment horizontal="left" vertical="center"/>
    </xf>
    <xf numFmtId="181" fontId="53" fillId="0" borderId="2" xfId="0" applyNumberFormat="1" applyFont="1" applyFill="1" applyBorder="1" applyAlignment="1">
      <alignment horizontal="left" vertical="center"/>
    </xf>
    <xf numFmtId="0" fontId="42" fillId="0" borderId="2" xfId="0" applyFont="1" applyFill="1" applyBorder="1" applyAlignment="1">
      <alignment horizontal="center" vertical="center"/>
    </xf>
    <xf numFmtId="0" fontId="54" fillId="0" borderId="2" xfId="0" applyFont="1" applyFill="1" applyBorder="1" applyAlignment="1">
      <alignment horizontal="left" vertical="center"/>
    </xf>
    <xf numFmtId="0" fontId="36" fillId="0" borderId="0" xfId="0" applyFont="1" applyFill="1" applyAlignment="1">
      <alignment horizontal="left" vertical="center"/>
    </xf>
    <xf numFmtId="181" fontId="36" fillId="0" borderId="2" xfId="0" applyNumberFormat="1" applyFont="1" applyFill="1" applyBorder="1" applyAlignment="1">
      <alignment horizontal="left" vertical="center"/>
    </xf>
    <xf numFmtId="0" fontId="54" fillId="0" borderId="2" xfId="0" applyFont="1" applyFill="1" applyBorder="1" applyAlignment="1">
      <alignment vertical="center"/>
    </xf>
    <xf numFmtId="0" fontId="55" fillId="0" borderId="0" xfId="0" applyFont="1" applyFill="1" applyAlignment="1">
      <alignment vertical="center"/>
    </xf>
    <xf numFmtId="0" fontId="0" fillId="0" borderId="0" xfId="0" applyFont="1" applyFill="1" applyAlignment="1">
      <alignment vertical="center"/>
    </xf>
    <xf numFmtId="0" fontId="26"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180" fontId="0" fillId="0" borderId="0" xfId="0" applyNumberFormat="1"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right" vertical="center"/>
    </xf>
    <xf numFmtId="180" fontId="0" fillId="0" borderId="0" xfId="0" applyNumberFormat="1" applyFont="1" applyFill="1" applyAlignment="1">
      <alignment horizontal="right" vertical="center"/>
    </xf>
    <xf numFmtId="180" fontId="58" fillId="0" borderId="0" xfId="0" applyNumberFormat="1" applyFont="1" applyFill="1" applyAlignment="1">
      <alignment horizontal="right" vertical="center"/>
    </xf>
    <xf numFmtId="0" fontId="3" fillId="0" borderId="0" xfId="0" applyFont="1" applyFill="1" applyAlignment="1">
      <alignment vertical="center"/>
    </xf>
    <xf numFmtId="0" fontId="36" fillId="0" borderId="0" xfId="0" applyFont="1" applyFill="1" applyAlignment="1">
      <alignment vertical="center"/>
    </xf>
    <xf numFmtId="180" fontId="36" fillId="0" borderId="0" xfId="0" applyNumberFormat="1" applyFont="1" applyFill="1" applyAlignment="1">
      <alignment vertical="center"/>
    </xf>
    <xf numFmtId="180" fontId="36" fillId="0" borderId="0" xfId="0" applyNumberFormat="1" applyFont="1" applyFill="1" applyAlignment="1">
      <alignment horizontal="right" vertical="center"/>
    </xf>
    <xf numFmtId="180" fontId="34" fillId="0" borderId="0" xfId="0" applyNumberFormat="1" applyFont="1" applyFill="1" applyAlignment="1">
      <alignment horizontal="right" vertical="center"/>
    </xf>
    <xf numFmtId="179" fontId="35" fillId="0" borderId="0" xfId="1" applyNumberFormat="1" applyFont="1" applyFill="1" applyAlignment="1">
      <alignment horizontal="center" vertical="center" wrapText="1"/>
    </xf>
    <xf numFmtId="180" fontId="35" fillId="0" borderId="0" xfId="1" applyNumberFormat="1" applyFont="1" applyFill="1" applyAlignment="1">
      <alignment horizontal="center" vertical="center" wrapText="1"/>
    </xf>
    <xf numFmtId="179" fontId="35" fillId="0" borderId="0" xfId="1" applyNumberFormat="1" applyFont="1" applyFill="1" applyAlignment="1">
      <alignment horizontal="left" vertical="center" wrapText="1"/>
    </xf>
    <xf numFmtId="179" fontId="35" fillId="0" borderId="0" xfId="1" applyNumberFormat="1" applyFont="1" applyFill="1" applyAlignment="1">
      <alignment horizontal="right" vertical="center" wrapText="1"/>
    </xf>
    <xf numFmtId="180" fontId="35" fillId="0" borderId="0" xfId="1" applyNumberFormat="1" applyFont="1" applyFill="1" applyAlignment="1">
      <alignment horizontal="right" vertical="center" wrapText="1"/>
    </xf>
    <xf numFmtId="0" fontId="33" fillId="0" borderId="0" xfId="51" applyFont="1" applyFill="1" applyBorder="1" applyAlignment="1">
      <alignment horizontal="left" vertical="center" wrapText="1"/>
    </xf>
    <xf numFmtId="0" fontId="36" fillId="0" borderId="0" xfId="0" applyFont="1" applyFill="1" applyBorder="1" applyAlignment="1">
      <alignment horizontal="left" vertical="center"/>
    </xf>
    <xf numFmtId="180" fontId="36" fillId="0" borderId="0" xfId="0" applyNumberFormat="1" applyFont="1" applyFill="1" applyBorder="1" applyAlignment="1">
      <alignment horizontal="left" vertical="center"/>
    </xf>
    <xf numFmtId="178" fontId="33" fillId="0" borderId="0" xfId="51" applyNumberFormat="1" applyFont="1" applyFill="1" applyAlignment="1">
      <alignment horizontal="right" vertical="center" wrapText="1"/>
    </xf>
    <xf numFmtId="0" fontId="59" fillId="0" borderId="8" xfId="0" applyFont="1" applyFill="1" applyBorder="1" applyAlignment="1">
      <alignment horizontal="center" vertical="center"/>
    </xf>
    <xf numFmtId="0" fontId="59" fillId="0" borderId="9" xfId="0" applyFont="1" applyFill="1" applyBorder="1" applyAlignment="1">
      <alignment horizontal="center" vertical="center"/>
    </xf>
    <xf numFmtId="180" fontId="59" fillId="0" borderId="9" xfId="0" applyNumberFormat="1" applyFont="1" applyFill="1" applyBorder="1" applyAlignment="1">
      <alignment horizontal="center" vertical="center"/>
    </xf>
    <xf numFmtId="180" fontId="59" fillId="0" borderId="15" xfId="0" applyNumberFormat="1" applyFont="1" applyFill="1" applyBorder="1" applyAlignment="1">
      <alignment horizontal="center" vertical="center"/>
    </xf>
    <xf numFmtId="0" fontId="59" fillId="0" borderId="2" xfId="0" applyFont="1" applyFill="1" applyBorder="1" applyAlignment="1">
      <alignment horizontal="center" vertical="center"/>
    </xf>
    <xf numFmtId="180" fontId="59" fillId="0" borderId="2" xfId="0" applyNumberFormat="1" applyFont="1" applyFill="1" applyBorder="1" applyAlignment="1">
      <alignment horizontal="center" vertical="center"/>
    </xf>
    <xf numFmtId="0" fontId="38" fillId="0" borderId="10" xfId="0" applyFont="1" applyFill="1" applyBorder="1" applyAlignment="1">
      <alignment horizontal="left" vertical="center"/>
    </xf>
    <xf numFmtId="179" fontId="38" fillId="0" borderId="10" xfId="1" applyNumberFormat="1" applyFont="1" applyFill="1" applyBorder="1" applyAlignment="1">
      <alignment horizontal="center" vertical="center" wrapText="1"/>
    </xf>
    <xf numFmtId="179" fontId="38" fillId="0" borderId="10" xfId="1" applyNumberFormat="1" applyFont="1" applyFill="1" applyBorder="1" applyAlignment="1">
      <alignment horizontal="right" vertical="center" wrapText="1"/>
    </xf>
    <xf numFmtId="0" fontId="38" fillId="0" borderId="14" xfId="0" applyFont="1" applyFill="1" applyBorder="1" applyAlignment="1">
      <alignment horizontal="left" vertical="center"/>
    </xf>
    <xf numFmtId="179" fontId="38" fillId="0" borderId="14" xfId="1" applyNumberFormat="1" applyFont="1" applyFill="1" applyBorder="1" applyAlignment="1">
      <alignment horizontal="center" vertical="center" wrapText="1"/>
    </xf>
    <xf numFmtId="179" fontId="38" fillId="0" borderId="14" xfId="1" applyNumberFormat="1" applyFont="1" applyFill="1" applyBorder="1" applyAlignment="1">
      <alignment horizontal="right" vertical="center" wrapText="1"/>
    </xf>
    <xf numFmtId="0" fontId="38" fillId="0" borderId="2" xfId="0" applyFont="1" applyFill="1" applyBorder="1" applyAlignment="1">
      <alignment horizontal="left" vertical="center"/>
    </xf>
    <xf numFmtId="181" fontId="60" fillId="0" borderId="2" xfId="1" applyNumberFormat="1" applyFont="1" applyFill="1" applyBorder="1" applyAlignment="1">
      <alignment horizontal="left" vertical="center" wrapText="1"/>
    </xf>
    <xf numFmtId="180" fontId="60" fillId="0" borderId="2" xfId="1" applyNumberFormat="1" applyFont="1" applyFill="1" applyBorder="1" applyAlignment="1">
      <alignment horizontal="left" vertical="center" wrapText="1"/>
    </xf>
    <xf numFmtId="0" fontId="61" fillId="0" borderId="2" xfId="0" applyFont="1" applyFill="1" applyBorder="1" applyAlignment="1" applyProtection="1">
      <alignment horizontal="left" vertical="center" wrapText="1"/>
      <protection locked="0"/>
    </xf>
    <xf numFmtId="0" fontId="60" fillId="0" borderId="2" xfId="0" applyFont="1" applyFill="1" applyBorder="1" applyAlignment="1" applyProtection="1">
      <alignment horizontal="left" vertical="center" wrapText="1"/>
      <protection locked="0"/>
    </xf>
    <xf numFmtId="1" fontId="38" fillId="0" borderId="2" xfId="0" applyNumberFormat="1" applyFont="1" applyFill="1" applyBorder="1" applyAlignment="1" applyProtection="1">
      <alignment horizontal="left" vertical="center"/>
      <protection locked="0"/>
    </xf>
    <xf numFmtId="181" fontId="60" fillId="0" borderId="2" xfId="0" applyNumberFormat="1" applyFont="1" applyFill="1" applyBorder="1" applyAlignment="1" applyProtection="1">
      <alignment horizontal="left" vertical="center"/>
      <protection locked="0"/>
    </xf>
    <xf numFmtId="180" fontId="60" fillId="0" borderId="2" xfId="0" applyNumberFormat="1" applyFont="1" applyFill="1" applyBorder="1" applyAlignment="1" applyProtection="1">
      <alignment horizontal="left" vertical="center"/>
      <protection locked="0"/>
    </xf>
    <xf numFmtId="181" fontId="62" fillId="0" borderId="2" xfId="0" applyNumberFormat="1" applyFont="1" applyFill="1" applyBorder="1" applyAlignment="1">
      <alignment horizontal="left" vertical="center"/>
    </xf>
    <xf numFmtId="180" fontId="62" fillId="0" borderId="2" xfId="0" applyNumberFormat="1" applyFont="1" applyFill="1" applyBorder="1" applyAlignment="1">
      <alignment horizontal="left" vertical="center"/>
    </xf>
    <xf numFmtId="180" fontId="60" fillId="0" borderId="2" xfId="0" applyNumberFormat="1" applyFont="1" applyFill="1" applyBorder="1" applyAlignment="1">
      <alignment horizontal="left" vertical="center"/>
    </xf>
    <xf numFmtId="180" fontId="60" fillId="0" borderId="2" xfId="0" applyNumberFormat="1" applyFont="1" applyFill="1" applyBorder="1" applyAlignment="1" applyProtection="1">
      <alignment horizontal="left" vertical="center"/>
    </xf>
    <xf numFmtId="1" fontId="60" fillId="0" borderId="2" xfId="0" applyNumberFormat="1" applyFont="1" applyFill="1" applyBorder="1" applyAlignment="1" applyProtection="1">
      <alignment horizontal="left" vertical="center"/>
      <protection locked="0"/>
    </xf>
    <xf numFmtId="0" fontId="63"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181" fontId="60" fillId="0" borderId="2" xfId="0" applyNumberFormat="1" applyFont="1" applyFill="1" applyBorder="1" applyAlignment="1">
      <alignment horizontal="left" vertical="center"/>
    </xf>
    <xf numFmtId="0" fontId="60" fillId="0" borderId="2" xfId="0" applyNumberFormat="1" applyFont="1" applyFill="1" applyBorder="1" applyAlignment="1" applyProtection="1">
      <alignment horizontal="left" vertical="center"/>
      <protection locked="0"/>
    </xf>
    <xf numFmtId="3" fontId="60" fillId="0" borderId="2" xfId="0" applyNumberFormat="1" applyFont="1" applyFill="1" applyBorder="1" applyAlignment="1" applyProtection="1">
      <alignment horizontal="left" vertical="center"/>
    </xf>
    <xf numFmtId="3" fontId="63" fillId="0" borderId="2" xfId="0" applyNumberFormat="1" applyFont="1" applyFill="1" applyBorder="1" applyAlignment="1" applyProtection="1">
      <alignment horizontal="left" vertical="center"/>
    </xf>
    <xf numFmtId="0" fontId="64" fillId="0" borderId="2" xfId="0" applyFont="1" applyFill="1" applyBorder="1" applyAlignment="1" applyProtection="1">
      <alignment horizontal="left" vertical="center" wrapText="1"/>
      <protection locked="0"/>
    </xf>
    <xf numFmtId="181" fontId="60" fillId="0" borderId="2" xfId="0" applyNumberFormat="1" applyFont="1" applyFill="1" applyBorder="1" applyAlignment="1" applyProtection="1">
      <alignment horizontal="left" vertical="center"/>
    </xf>
    <xf numFmtId="179" fontId="60" fillId="0" borderId="2" xfId="1" applyNumberFormat="1" applyFont="1" applyFill="1" applyBorder="1" applyAlignment="1">
      <alignment horizontal="left" vertical="center" wrapText="1"/>
    </xf>
    <xf numFmtId="0" fontId="62" fillId="0" borderId="10" xfId="0" applyFont="1" applyFill="1" applyBorder="1" applyAlignment="1">
      <alignment horizontal="left" vertical="center" wrapText="1"/>
    </xf>
    <xf numFmtId="0" fontId="62" fillId="0" borderId="2" xfId="0" applyFont="1" applyFill="1" applyBorder="1" applyAlignment="1">
      <alignment horizontal="left" vertical="center" wrapText="1"/>
    </xf>
    <xf numFmtId="3" fontId="60" fillId="0" borderId="2" xfId="0" applyNumberFormat="1" applyFont="1" applyFill="1" applyBorder="1" applyAlignment="1" applyProtection="1">
      <alignment horizontal="left" vertical="center"/>
      <protection locked="0"/>
    </xf>
    <xf numFmtId="3" fontId="65" fillId="0" borderId="2" xfId="0" applyNumberFormat="1" applyFont="1" applyFill="1" applyBorder="1" applyAlignment="1" applyProtection="1">
      <alignment horizontal="left" vertical="center"/>
    </xf>
    <xf numFmtId="179" fontId="38" fillId="0" borderId="2" xfId="1" applyNumberFormat="1" applyFont="1" applyFill="1" applyBorder="1" applyAlignment="1">
      <alignment horizontal="left" vertical="center" wrapText="1"/>
    </xf>
    <xf numFmtId="180" fontId="60" fillId="0" borderId="2" xfId="0" applyNumberFormat="1" applyFont="1" applyFill="1" applyBorder="1" applyAlignment="1">
      <alignment horizontal="left" vertical="center" wrapText="1"/>
    </xf>
    <xf numFmtId="0" fontId="36" fillId="0" borderId="0" xfId="0" applyFont="1" applyFill="1" applyAlignment="1">
      <alignment vertical="center" wrapText="1"/>
    </xf>
    <xf numFmtId="180" fontId="33" fillId="0" borderId="0" xfId="51" applyNumberFormat="1" applyFont="1" applyFill="1" applyAlignment="1">
      <alignment horizontal="right" vertical="center" wrapText="1"/>
    </xf>
    <xf numFmtId="0" fontId="59" fillId="0" borderId="2" xfId="1" applyNumberFormat="1" applyFont="1" applyFill="1" applyBorder="1" applyAlignment="1">
      <alignment horizontal="center" vertical="center" wrapText="1"/>
    </xf>
    <xf numFmtId="180" fontId="65" fillId="0" borderId="2" xfId="1" applyNumberFormat="1" applyFont="1" applyFill="1" applyBorder="1" applyAlignment="1">
      <alignment horizontal="center" vertical="center" wrapText="1"/>
    </xf>
    <xf numFmtId="0" fontId="41" fillId="0" borderId="2" xfId="0" applyFont="1" applyFill="1" applyBorder="1" applyAlignment="1" applyProtection="1">
      <alignment horizontal="left" vertical="center" wrapText="1"/>
      <protection locked="0"/>
    </xf>
    <xf numFmtId="0" fontId="66" fillId="0" borderId="2" xfId="0" applyFont="1" applyFill="1" applyBorder="1" applyAlignment="1">
      <alignment horizontal="left" vertical="center" wrapText="1"/>
    </xf>
    <xf numFmtId="180" fontId="62" fillId="4" borderId="2" xfId="0" applyNumberFormat="1" applyFont="1" applyFill="1" applyBorder="1" applyAlignment="1">
      <alignment horizontal="left" vertical="center"/>
    </xf>
    <xf numFmtId="0" fontId="66" fillId="4" borderId="2" xfId="0" applyFont="1" applyFill="1" applyBorder="1" applyAlignment="1">
      <alignment horizontal="left" vertical="center" wrapText="1"/>
    </xf>
    <xf numFmtId="0" fontId="62" fillId="4" borderId="2" xfId="0" applyFont="1" applyFill="1" applyBorder="1" applyAlignment="1">
      <alignment horizontal="left" vertical="center" wrapText="1"/>
    </xf>
    <xf numFmtId="180" fontId="60" fillId="0" borderId="2" xfId="0" applyNumberFormat="1" applyFont="1" applyFill="1" applyBorder="1" applyAlignment="1" applyProtection="1">
      <alignment horizontal="left" vertical="center" wrapText="1"/>
    </xf>
    <xf numFmtId="0" fontId="60" fillId="0" borderId="8" xfId="0" applyFont="1" applyFill="1" applyBorder="1" applyAlignment="1">
      <alignment horizontal="left" vertical="center"/>
    </xf>
    <xf numFmtId="0" fontId="60" fillId="0" borderId="2" xfId="0" applyFont="1" applyFill="1" applyBorder="1" applyAlignment="1">
      <alignment horizontal="left" vertical="center"/>
    </xf>
    <xf numFmtId="180" fontId="60" fillId="0" borderId="2" xfId="0" applyNumberFormat="1" applyFont="1" applyFill="1" applyBorder="1" applyAlignment="1" applyProtection="1">
      <alignment horizontal="left" vertical="center" wrapText="1"/>
      <protection locked="0"/>
    </xf>
    <xf numFmtId="1" fontId="67" fillId="0" borderId="2" xfId="0" applyNumberFormat="1" applyFont="1" applyFill="1" applyBorder="1" applyAlignment="1" applyProtection="1">
      <alignment horizontal="left" vertical="center"/>
      <protection locked="0"/>
    </xf>
    <xf numFmtId="0" fontId="68" fillId="0" borderId="2" xfId="0" applyFont="1" applyFill="1" applyBorder="1" applyAlignment="1" applyProtection="1">
      <alignment horizontal="left" vertical="center" wrapText="1"/>
      <protection locked="0"/>
    </xf>
    <xf numFmtId="180" fontId="67" fillId="0" borderId="2" xfId="0" applyNumberFormat="1" applyFont="1" applyFill="1" applyBorder="1" applyAlignment="1">
      <alignment horizontal="left" vertical="center"/>
    </xf>
    <xf numFmtId="0" fontId="65" fillId="0" borderId="2" xfId="0" applyFont="1" applyFill="1" applyBorder="1" applyAlignment="1" applyProtection="1">
      <alignment horizontal="left" vertical="center" wrapText="1"/>
      <protection locked="0"/>
    </xf>
    <xf numFmtId="0" fontId="56" fillId="0" borderId="0" xfId="0" applyFont="1" applyFill="1" applyAlignment="1">
      <alignment horizontal="left" vertical="center"/>
    </xf>
    <xf numFmtId="180" fontId="56" fillId="0" borderId="0" xfId="0" applyNumberFormat="1" applyFont="1" applyFill="1" applyAlignment="1">
      <alignment vertical="center"/>
    </xf>
    <xf numFmtId="0" fontId="56" fillId="0" borderId="0" xfId="0" applyFont="1" applyFill="1" applyAlignment="1">
      <alignment horizontal="right" vertical="center"/>
    </xf>
    <xf numFmtId="180" fontId="56" fillId="0" borderId="0" xfId="0" applyNumberFormat="1" applyFont="1" applyFill="1" applyAlignment="1">
      <alignment horizontal="right" vertical="center"/>
    </xf>
    <xf numFmtId="180" fontId="69" fillId="0" borderId="0" xfId="0" applyNumberFormat="1" applyFont="1" applyFill="1" applyAlignment="1">
      <alignment horizontal="right" vertical="center"/>
    </xf>
    <xf numFmtId="0" fontId="67" fillId="0" borderId="2" xfId="0" applyFont="1" applyFill="1" applyBorder="1" applyAlignment="1">
      <alignment horizontal="left" vertical="center" wrapText="1"/>
    </xf>
    <xf numFmtId="0" fontId="56" fillId="0" borderId="0" xfId="0" applyFont="1" applyFill="1" applyAlignment="1">
      <alignment vertical="center" wrapText="1"/>
    </xf>
    <xf numFmtId="0" fontId="70" fillId="0" borderId="0" xfId="0" applyFont="1" applyAlignment="1">
      <alignment horizontal="center" vertical="center"/>
    </xf>
    <xf numFmtId="0" fontId="71" fillId="0" borderId="0" xfId="0" applyFont="1" applyAlignment="1">
      <alignment horizontal="left" vertical="center" indent="4"/>
    </xf>
    <xf numFmtId="0" fontId="0" fillId="0" borderId="0" xfId="0" applyAlignment="1">
      <alignment horizontal="left" vertical="center"/>
    </xf>
    <xf numFmtId="0" fontId="72" fillId="0" borderId="0" xfId="0" applyFont="1" applyAlignment="1">
      <alignment horizontal="left" vertical="center"/>
    </xf>
    <xf numFmtId="0" fontId="73" fillId="0" borderId="0" xfId="0" applyFont="1">
      <alignment vertical="center"/>
    </xf>
    <xf numFmtId="0" fontId="74" fillId="0" borderId="0" xfId="0" applyFont="1" applyAlignment="1">
      <alignment horizontal="center" vertical="center"/>
    </xf>
    <xf numFmtId="0" fontId="75" fillId="0" borderId="0" xfId="0" applyFont="1" applyAlignment="1">
      <alignment horizontal="center" vertical="center"/>
    </xf>
    <xf numFmtId="0" fontId="76" fillId="0" borderId="0" xfId="0" applyFont="1" applyAlignment="1">
      <alignment horizontal="center" vertical="center"/>
    </xf>
    <xf numFmtId="0" fontId="73" fillId="0" borderId="0" xfId="0" applyFont="1" applyAlignment="1">
      <alignment horizontal="center" vertical="center"/>
    </xf>
    <xf numFmtId="31" fontId="73" fillId="0" borderId="0" xfId="0" applyNumberFormat="1" applyFont="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金" xfId="49"/>
    <cellStyle name="千位分隔_支出项目录入表" xfId="50"/>
    <cellStyle name="常规_Sheet2" xfId="51"/>
    <cellStyle name="常规 55" xfId="52"/>
    <cellStyle name="常规 10" xfId="53"/>
    <cellStyle name="常规 2" xfId="54"/>
    <cellStyle name="Normal" xfId="55"/>
    <cellStyle name="常规_2007年保工资、保运转最低支出标准" xfId="56"/>
  </cellStyles>
  <tableStyles count="0" defaultTableStyle="TableStyleMedium9" defaultPivotStyle="PivotStyleLight16"/>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L3" sqref="L3"/>
    </sheetView>
  </sheetViews>
  <sheetFormatPr defaultColWidth="9" defaultRowHeight="13.5" outlineLevelRow="5"/>
  <sheetData>
    <row r="1" spans="1:9">
      <c r="A1" s="335" t="s">
        <v>0</v>
      </c>
      <c r="B1" s="336"/>
      <c r="C1" s="336"/>
      <c r="D1" s="336"/>
      <c r="E1" s="336"/>
      <c r="F1" s="336"/>
      <c r="G1" s="336"/>
      <c r="H1" s="336"/>
      <c r="I1" s="336"/>
    </row>
    <row r="2" spans="1:9">
      <c r="A2" s="336"/>
      <c r="B2" s="336"/>
      <c r="C2" s="336"/>
      <c r="D2" s="336"/>
      <c r="E2" s="336"/>
      <c r="F2" s="336"/>
      <c r="G2" s="336"/>
      <c r="H2" s="336"/>
      <c r="I2" s="336"/>
    </row>
    <row r="3" ht="160" customHeight="1" spans="1:9">
      <c r="A3" s="336"/>
      <c r="B3" s="336"/>
      <c r="C3" s="336"/>
      <c r="D3" s="336"/>
      <c r="E3" s="336"/>
      <c r="F3" s="336"/>
      <c r="G3" s="336"/>
      <c r="H3" s="336"/>
      <c r="I3" s="336"/>
    </row>
    <row r="4" s="334" customFormat="1" ht="39" customHeight="1" spans="1:9">
      <c r="A4" s="337" t="s">
        <v>1</v>
      </c>
      <c r="B4" s="338"/>
      <c r="C4" s="338"/>
      <c r="D4" s="338"/>
      <c r="E4" s="338"/>
      <c r="F4" s="338"/>
      <c r="G4" s="338"/>
      <c r="H4" s="338"/>
      <c r="I4" s="338"/>
    </row>
    <row r="5" s="334" customFormat="1" ht="22.5"/>
    <row r="6" s="334" customFormat="1" ht="22.5" spans="1:9">
      <c r="A6" s="339">
        <v>45628</v>
      </c>
      <c r="B6" s="339"/>
      <c r="C6" s="339"/>
      <c r="D6" s="339"/>
      <c r="E6" s="339"/>
      <c r="F6" s="339"/>
      <c r="G6" s="339"/>
      <c r="H6" s="339"/>
      <c r="I6" s="339"/>
    </row>
  </sheetData>
  <mergeCells count="3">
    <mergeCell ref="A4:I4"/>
    <mergeCell ref="A6:I6"/>
    <mergeCell ref="A1:I3"/>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L3" sqref="L3"/>
    </sheetView>
  </sheetViews>
  <sheetFormatPr defaultColWidth="8" defaultRowHeight="13.5" outlineLevelCol="7"/>
  <cols>
    <col min="1" max="1" width="22.75" style="32" customWidth="1"/>
    <col min="2" max="2" width="15.875" style="32" customWidth="1"/>
    <col min="3" max="3" width="13.375" style="32" customWidth="1"/>
    <col min="4" max="4" width="17.5" style="32" customWidth="1"/>
    <col min="5" max="5" width="18.75" style="32" customWidth="1"/>
    <col min="6" max="6" width="15.25" style="32" customWidth="1"/>
    <col min="7" max="7" width="13.5" style="32" customWidth="1"/>
    <col min="8" max="8" width="16.5" style="32" customWidth="1"/>
    <col min="9" max="16384" width="8" style="31"/>
  </cols>
  <sheetData>
    <row r="1" ht="20.25" spans="1:1">
      <c r="A1" s="5" t="s">
        <v>423</v>
      </c>
    </row>
    <row r="2" s="31" customFormat="1" ht="33" customHeight="1" spans="1:8">
      <c r="A2" s="33" t="s">
        <v>424</v>
      </c>
      <c r="B2" s="33"/>
      <c r="C2" s="33"/>
      <c r="D2" s="33"/>
      <c r="E2" s="34"/>
      <c r="F2" s="33"/>
      <c r="G2" s="33"/>
      <c r="H2" s="33"/>
    </row>
    <row r="3" s="31" customFormat="1" ht="15.75" customHeight="1" spans="1:8">
      <c r="A3" s="35" t="s">
        <v>182</v>
      </c>
      <c r="B3" s="36"/>
      <c r="C3" s="35"/>
      <c r="D3" s="37"/>
      <c r="E3" s="38"/>
      <c r="F3" s="35" t="s">
        <v>222</v>
      </c>
      <c r="G3" s="35"/>
      <c r="H3" s="39" t="s">
        <v>425</v>
      </c>
    </row>
    <row r="4" s="31" customFormat="1" ht="25" customHeight="1" spans="1:8">
      <c r="A4" s="40" t="s">
        <v>426</v>
      </c>
      <c r="B4" s="41" t="s">
        <v>427</v>
      </c>
      <c r="C4" s="40" t="s">
        <v>428</v>
      </c>
      <c r="D4" s="40" t="s">
        <v>429</v>
      </c>
      <c r="E4" s="40" t="s">
        <v>186</v>
      </c>
      <c r="F4" s="40" t="s">
        <v>427</v>
      </c>
      <c r="G4" s="40" t="s">
        <v>428</v>
      </c>
      <c r="H4" s="40" t="s">
        <v>429</v>
      </c>
    </row>
    <row r="5" s="31" customFormat="1" ht="25" customHeight="1" spans="1:8">
      <c r="A5" s="42" t="s">
        <v>430</v>
      </c>
      <c r="B5" s="43">
        <v>99490350.38</v>
      </c>
      <c r="C5" s="44"/>
      <c r="D5" s="45">
        <f t="shared" ref="D5:D16" si="0">B5+C5</f>
        <v>99490350.38</v>
      </c>
      <c r="E5" s="46" t="s">
        <v>431</v>
      </c>
      <c r="F5" s="43">
        <v>197853225.04</v>
      </c>
      <c r="G5" s="47">
        <v>2000000</v>
      </c>
      <c r="H5" s="43">
        <f t="shared" ref="H5:H7" si="1">F5+G5</f>
        <v>199853225.04</v>
      </c>
    </row>
    <row r="6" s="31" customFormat="1" ht="25" customHeight="1" spans="1:8">
      <c r="A6" s="42" t="s">
        <v>432</v>
      </c>
      <c r="B6" s="43">
        <v>99490350.38</v>
      </c>
      <c r="C6" s="44"/>
      <c r="D6" s="45">
        <f t="shared" si="0"/>
        <v>99490350.38</v>
      </c>
      <c r="E6" s="46" t="s">
        <v>433</v>
      </c>
      <c r="F6" s="43">
        <v>550000</v>
      </c>
      <c r="G6" s="47">
        <v>600000</v>
      </c>
      <c r="H6" s="43">
        <f t="shared" si="1"/>
        <v>1150000</v>
      </c>
    </row>
    <row r="7" s="31" customFormat="1" ht="25" customHeight="1" spans="1:8">
      <c r="A7" s="42" t="s">
        <v>434</v>
      </c>
      <c r="B7" s="43">
        <v>98202874.66</v>
      </c>
      <c r="C7" s="44">
        <v>1960000</v>
      </c>
      <c r="D7" s="45">
        <f t="shared" si="0"/>
        <v>100162874.66</v>
      </c>
      <c r="E7" s="46" t="s">
        <v>435</v>
      </c>
      <c r="F7" s="43">
        <v>0</v>
      </c>
      <c r="G7" s="47">
        <v>300000</v>
      </c>
      <c r="H7" s="43">
        <f t="shared" si="1"/>
        <v>300000</v>
      </c>
    </row>
    <row r="8" s="31" customFormat="1" ht="25" customHeight="1" spans="1:8">
      <c r="A8" s="42" t="s">
        <v>436</v>
      </c>
      <c r="B8" s="43">
        <v>72642874.66</v>
      </c>
      <c r="C8" s="44">
        <v>0</v>
      </c>
      <c r="D8" s="43">
        <f t="shared" si="0"/>
        <v>72642874.66</v>
      </c>
      <c r="E8" s="48" t="s">
        <v>437</v>
      </c>
      <c r="F8" s="48" t="s">
        <v>437</v>
      </c>
      <c r="G8" s="48" t="s">
        <v>437</v>
      </c>
      <c r="H8" s="48" t="s">
        <v>437</v>
      </c>
    </row>
    <row r="9" s="31" customFormat="1" ht="25" customHeight="1" spans="1:8">
      <c r="A9" s="42" t="s">
        <v>438</v>
      </c>
      <c r="B9" s="43">
        <v>160000</v>
      </c>
      <c r="C9" s="44">
        <v>-50000</v>
      </c>
      <c r="D9" s="43">
        <f t="shared" si="0"/>
        <v>110000</v>
      </c>
      <c r="E9" s="48" t="s">
        <v>437</v>
      </c>
      <c r="F9" s="48" t="s">
        <v>437</v>
      </c>
      <c r="G9" s="48" t="s">
        <v>437</v>
      </c>
      <c r="H9" s="48" t="s">
        <v>437</v>
      </c>
    </row>
    <row r="10" s="31" customFormat="1" ht="25" customHeight="1" spans="1:8">
      <c r="A10" s="42" t="s">
        <v>439</v>
      </c>
      <c r="B10" s="43">
        <v>550000</v>
      </c>
      <c r="C10" s="44">
        <v>1050000</v>
      </c>
      <c r="D10" s="43">
        <f t="shared" si="0"/>
        <v>1600000</v>
      </c>
      <c r="E10" s="48" t="s">
        <v>437</v>
      </c>
      <c r="F10" s="48" t="s">
        <v>437</v>
      </c>
      <c r="G10" s="48" t="s">
        <v>437</v>
      </c>
      <c r="H10" s="48" t="s">
        <v>437</v>
      </c>
    </row>
    <row r="11" s="31" customFormat="1" ht="25" customHeight="1" spans="1:8">
      <c r="A11" s="42" t="s">
        <v>440</v>
      </c>
      <c r="B11" s="43">
        <v>0</v>
      </c>
      <c r="C11" s="44">
        <v>0</v>
      </c>
      <c r="D11" s="43">
        <f t="shared" si="0"/>
        <v>0</v>
      </c>
      <c r="E11" s="48" t="s">
        <v>437</v>
      </c>
      <c r="F11" s="48" t="s">
        <v>437</v>
      </c>
      <c r="G11" s="48" t="s">
        <v>437</v>
      </c>
      <c r="H11" s="48" t="s">
        <v>437</v>
      </c>
    </row>
    <row r="12" s="31" customFormat="1" ht="25" customHeight="1" spans="1:8">
      <c r="A12" s="42" t="s">
        <v>441</v>
      </c>
      <c r="B12" s="43">
        <v>0</v>
      </c>
      <c r="C12" s="44">
        <v>0</v>
      </c>
      <c r="D12" s="43">
        <f t="shared" si="0"/>
        <v>0</v>
      </c>
      <c r="E12" s="48" t="s">
        <v>437</v>
      </c>
      <c r="F12" s="48" t="s">
        <v>437</v>
      </c>
      <c r="G12" s="48" t="s">
        <v>437</v>
      </c>
      <c r="H12" s="48" t="s">
        <v>437</v>
      </c>
    </row>
    <row r="13" s="31" customFormat="1" ht="25" customHeight="1" spans="1:8">
      <c r="A13" s="42" t="s">
        <v>442</v>
      </c>
      <c r="B13" s="43">
        <v>198403225.04</v>
      </c>
      <c r="C13" s="44">
        <f>C7+C9+C10</f>
        <v>2960000</v>
      </c>
      <c r="D13" s="45">
        <f t="shared" si="0"/>
        <v>201363225.04</v>
      </c>
      <c r="E13" s="46" t="s">
        <v>443</v>
      </c>
      <c r="F13" s="44">
        <v>198403225.04</v>
      </c>
      <c r="G13" s="44">
        <f>G5+G6+G7</f>
        <v>2900000</v>
      </c>
      <c r="H13" s="44">
        <f t="shared" ref="H13:H19" si="2">F13+G13</f>
        <v>201303225.04</v>
      </c>
    </row>
    <row r="14" s="31" customFormat="1" ht="25" customHeight="1" spans="1:8">
      <c r="A14" s="42" t="s">
        <v>444</v>
      </c>
      <c r="B14" s="43">
        <v>0</v>
      </c>
      <c r="C14" s="44">
        <v>0</v>
      </c>
      <c r="D14" s="45">
        <f t="shared" si="0"/>
        <v>0</v>
      </c>
      <c r="E14" s="46" t="s">
        <v>445</v>
      </c>
      <c r="F14" s="43">
        <v>0</v>
      </c>
      <c r="G14" s="44">
        <v>0</v>
      </c>
      <c r="H14" s="43">
        <f t="shared" si="2"/>
        <v>0</v>
      </c>
    </row>
    <row r="15" s="31" customFormat="1" ht="25" customHeight="1" spans="1:8">
      <c r="A15" s="42" t="s">
        <v>446</v>
      </c>
      <c r="B15" s="43">
        <v>0</v>
      </c>
      <c r="C15" s="44">
        <v>0</v>
      </c>
      <c r="D15" s="45">
        <f t="shared" si="0"/>
        <v>0</v>
      </c>
      <c r="E15" s="46" t="s">
        <v>447</v>
      </c>
      <c r="F15" s="43">
        <v>0</v>
      </c>
      <c r="G15" s="44">
        <v>0</v>
      </c>
      <c r="H15" s="43">
        <f t="shared" si="2"/>
        <v>0</v>
      </c>
    </row>
    <row r="16" s="31" customFormat="1" ht="25" customHeight="1" spans="1:8">
      <c r="A16" s="42" t="s">
        <v>448</v>
      </c>
      <c r="B16" s="44">
        <f>B13+B14+B15</f>
        <v>198403225.04</v>
      </c>
      <c r="C16" s="44">
        <f>C13+C14+C15</f>
        <v>2960000</v>
      </c>
      <c r="D16" s="45">
        <f t="shared" si="0"/>
        <v>201363225.04</v>
      </c>
      <c r="E16" s="46" t="s">
        <v>449</v>
      </c>
      <c r="F16" s="44">
        <v>198403225.04</v>
      </c>
      <c r="G16" s="44">
        <f>G13+G14+G15</f>
        <v>2900000</v>
      </c>
      <c r="H16" s="44">
        <f t="shared" si="2"/>
        <v>201303225.04</v>
      </c>
    </row>
    <row r="17" s="31" customFormat="1" ht="25" customHeight="1" spans="1:8">
      <c r="A17" s="49" t="s">
        <v>437</v>
      </c>
      <c r="B17" s="48" t="s">
        <v>437</v>
      </c>
      <c r="C17" s="48" t="s">
        <v>437</v>
      </c>
      <c r="D17" s="50" t="s">
        <v>437</v>
      </c>
      <c r="E17" s="46" t="s">
        <v>450</v>
      </c>
      <c r="F17" s="44">
        <v>0</v>
      </c>
      <c r="G17" s="44">
        <f>C16-G16</f>
        <v>60000</v>
      </c>
      <c r="H17" s="44">
        <f t="shared" si="2"/>
        <v>60000</v>
      </c>
    </row>
    <row r="18" s="31" customFormat="1" ht="25" customHeight="1" spans="1:8">
      <c r="A18" s="42" t="s">
        <v>451</v>
      </c>
      <c r="B18" s="43">
        <v>8339052.03</v>
      </c>
      <c r="C18" s="44">
        <v>0</v>
      </c>
      <c r="D18" s="45">
        <f>B18+C18</f>
        <v>8339052.03</v>
      </c>
      <c r="E18" s="46" t="s">
        <v>452</v>
      </c>
      <c r="F18" s="43">
        <v>8339052.03</v>
      </c>
      <c r="G18" s="43">
        <f>C18+G17</f>
        <v>60000</v>
      </c>
      <c r="H18" s="43">
        <f t="shared" si="2"/>
        <v>8399052.03</v>
      </c>
    </row>
    <row r="19" s="31" customFormat="1" ht="25" customHeight="1" spans="1:8">
      <c r="A19" s="40" t="s">
        <v>453</v>
      </c>
      <c r="B19" s="51">
        <f t="shared" ref="B19:G19" si="3">B16+B18</f>
        <v>206742277.07</v>
      </c>
      <c r="C19" s="52">
        <f t="shared" si="3"/>
        <v>2960000</v>
      </c>
      <c r="D19" s="53">
        <f>B19+C19</f>
        <v>209702277.07</v>
      </c>
      <c r="E19" s="54" t="s">
        <v>453</v>
      </c>
      <c r="F19" s="51">
        <f t="shared" si="3"/>
        <v>206742277.07</v>
      </c>
      <c r="G19" s="51">
        <f t="shared" si="3"/>
        <v>2960000</v>
      </c>
      <c r="H19" s="51">
        <f t="shared" si="2"/>
        <v>209702277.07</v>
      </c>
    </row>
    <row r="20" s="31" customFormat="1" ht="29.25" customHeight="1" spans="1:8">
      <c r="A20" s="55"/>
      <c r="B20" s="55"/>
      <c r="C20" s="55"/>
      <c r="D20" s="55"/>
      <c r="E20" s="56"/>
      <c r="F20" s="55"/>
      <c r="G20" s="55"/>
      <c r="H20" s="57"/>
    </row>
  </sheetData>
  <mergeCells count="1">
    <mergeCell ref="A2:H2"/>
  </mergeCells>
  <printOptions horizontalCentered="1"/>
  <pageMargins left="0.751388888888889" right="0.751388888888889" top="1" bottom="1" header="0.5" footer="0.5"/>
  <pageSetup paperSize="9" scale="90" orientation="landscape" horizontalDpi="600"/>
  <headerFooter>
    <oddFooter>&amp;C第 &amp;P-1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I6" sqref="I6"/>
    </sheetView>
  </sheetViews>
  <sheetFormatPr defaultColWidth="8" defaultRowHeight="13.5" outlineLevelCol="7"/>
  <cols>
    <col min="1" max="1" width="27.125" style="3" customWidth="1"/>
    <col min="2" max="2" width="15" style="3" customWidth="1"/>
    <col min="3" max="3" width="13.625" style="3" customWidth="1"/>
    <col min="4" max="4" width="14.5" style="3" customWidth="1"/>
    <col min="5" max="5" width="21.25" style="4" customWidth="1"/>
    <col min="6" max="6" width="15.625" style="3" customWidth="1"/>
    <col min="7" max="8" width="14.375" style="3" customWidth="1"/>
    <col min="9" max="16384" width="8" style="1"/>
  </cols>
  <sheetData>
    <row r="1" ht="20.25" spans="1:1">
      <c r="A1" s="5" t="s">
        <v>454</v>
      </c>
    </row>
    <row r="2" s="1" customFormat="1" ht="38" customHeight="1" spans="1:8">
      <c r="A2" s="6" t="s">
        <v>455</v>
      </c>
      <c r="B2" s="7"/>
      <c r="C2" s="6"/>
      <c r="D2" s="6"/>
      <c r="E2" s="8"/>
      <c r="F2" s="6"/>
      <c r="G2" s="6"/>
      <c r="H2" s="6"/>
    </row>
    <row r="3" s="1" customFormat="1" ht="18.75" customHeight="1" spans="1:8">
      <c r="A3" s="9" t="s">
        <v>182</v>
      </c>
      <c r="B3" s="9"/>
      <c r="C3" s="9"/>
      <c r="D3" s="9"/>
      <c r="E3" s="10"/>
      <c r="F3" s="11" t="s">
        <v>222</v>
      </c>
      <c r="G3" s="12"/>
      <c r="H3" s="13" t="s">
        <v>425</v>
      </c>
    </row>
    <row r="4" s="1" customFormat="1" ht="25" customHeight="1" spans="1:8">
      <c r="A4" s="14" t="s">
        <v>456</v>
      </c>
      <c r="B4" s="14" t="s">
        <v>427</v>
      </c>
      <c r="C4" s="14" t="s">
        <v>428</v>
      </c>
      <c r="D4" s="14" t="s">
        <v>429</v>
      </c>
      <c r="E4" s="15" t="s">
        <v>456</v>
      </c>
      <c r="F4" s="14" t="s">
        <v>427</v>
      </c>
      <c r="G4" s="14" t="s">
        <v>428</v>
      </c>
      <c r="H4" s="14" t="s">
        <v>429</v>
      </c>
    </row>
    <row r="5" s="1" customFormat="1" ht="25" customHeight="1" spans="1:8">
      <c r="A5" s="16" t="s">
        <v>457</v>
      </c>
      <c r="B5" s="17">
        <v>12739500</v>
      </c>
      <c r="C5" s="18">
        <v>10943500</v>
      </c>
      <c r="D5" s="17">
        <f t="shared" ref="D5:D18" si="0">B5+C5</f>
        <v>23683000</v>
      </c>
      <c r="E5" s="19" t="s">
        <v>458</v>
      </c>
      <c r="F5" s="17">
        <v>50924500</v>
      </c>
      <c r="G5" s="17">
        <v>5560000</v>
      </c>
      <c r="H5" s="17">
        <f t="shared" ref="H5:H9" si="1">F5+G5</f>
        <v>56484500</v>
      </c>
    </row>
    <row r="6" s="1" customFormat="1" ht="25" customHeight="1" spans="1:8">
      <c r="A6" s="20" t="s">
        <v>459</v>
      </c>
      <c r="B6" s="17">
        <v>463800</v>
      </c>
      <c r="C6" s="18">
        <v>-118300</v>
      </c>
      <c r="D6" s="17">
        <f t="shared" si="0"/>
        <v>345500</v>
      </c>
      <c r="E6" s="19" t="s">
        <v>460</v>
      </c>
      <c r="F6" s="17">
        <v>2812178</v>
      </c>
      <c r="G6" s="17">
        <v>956000</v>
      </c>
      <c r="H6" s="17">
        <f t="shared" si="1"/>
        <v>3768178</v>
      </c>
    </row>
    <row r="7" s="1" customFormat="1" ht="25" customHeight="1" spans="1:8">
      <c r="A7" s="16" t="s">
        <v>434</v>
      </c>
      <c r="B7" s="17">
        <v>53260620</v>
      </c>
      <c r="C7" s="18">
        <v>4523830</v>
      </c>
      <c r="D7" s="17">
        <f t="shared" si="0"/>
        <v>57784450</v>
      </c>
      <c r="E7" s="19" t="s">
        <v>461</v>
      </c>
      <c r="F7" s="17">
        <v>709800</v>
      </c>
      <c r="G7" s="17">
        <v>-145800</v>
      </c>
      <c r="H7" s="17">
        <f t="shared" si="1"/>
        <v>564000</v>
      </c>
    </row>
    <row r="8" s="1" customFormat="1" ht="25" customHeight="1" spans="1:8">
      <c r="A8" s="21" t="s">
        <v>462</v>
      </c>
      <c r="B8" s="17">
        <v>50715445</v>
      </c>
      <c r="C8" s="18">
        <v>5504555</v>
      </c>
      <c r="D8" s="17">
        <f t="shared" si="0"/>
        <v>56220000</v>
      </c>
      <c r="E8" s="19" t="s">
        <v>463</v>
      </c>
      <c r="F8" s="17">
        <v>40000</v>
      </c>
      <c r="G8" s="17">
        <v>-12280</v>
      </c>
      <c r="H8" s="17">
        <f t="shared" si="1"/>
        <v>27720</v>
      </c>
    </row>
    <row r="9" s="1" customFormat="1" ht="25" customHeight="1" spans="1:8">
      <c r="A9" s="21" t="s">
        <v>464</v>
      </c>
      <c r="B9" s="17">
        <v>1734375</v>
      </c>
      <c r="C9" s="18">
        <v>-169925</v>
      </c>
      <c r="D9" s="17">
        <f t="shared" si="0"/>
        <v>1564450</v>
      </c>
      <c r="E9" s="19" t="s">
        <v>465</v>
      </c>
      <c r="F9" s="17">
        <v>3000</v>
      </c>
      <c r="G9" s="17">
        <v>76000</v>
      </c>
      <c r="H9" s="17">
        <f t="shared" si="1"/>
        <v>79000</v>
      </c>
    </row>
    <row r="10" s="1" customFormat="1" ht="25" customHeight="1" spans="1:8">
      <c r="A10" s="16" t="s">
        <v>466</v>
      </c>
      <c r="B10" s="17">
        <v>0</v>
      </c>
      <c r="C10" s="18">
        <v>0</v>
      </c>
      <c r="D10" s="17">
        <f t="shared" si="0"/>
        <v>0</v>
      </c>
      <c r="E10" s="22" t="s">
        <v>437</v>
      </c>
      <c r="F10" s="23" t="s">
        <v>437</v>
      </c>
      <c r="G10" s="23" t="s">
        <v>437</v>
      </c>
      <c r="H10" s="23" t="s">
        <v>437</v>
      </c>
    </row>
    <row r="11" s="1" customFormat="1" ht="25" customHeight="1" spans="1:8">
      <c r="A11" s="16" t="s">
        <v>467</v>
      </c>
      <c r="B11" s="17">
        <v>250000</v>
      </c>
      <c r="C11" s="18">
        <v>131550</v>
      </c>
      <c r="D11" s="17">
        <f t="shared" si="0"/>
        <v>381550</v>
      </c>
      <c r="E11" s="22" t="s">
        <v>437</v>
      </c>
      <c r="F11" s="23" t="s">
        <v>437</v>
      </c>
      <c r="G11" s="23" t="s">
        <v>437</v>
      </c>
      <c r="H11" s="23" t="s">
        <v>437</v>
      </c>
    </row>
    <row r="12" s="1" customFormat="1" ht="25" customHeight="1" spans="1:8">
      <c r="A12" s="16" t="s">
        <v>468</v>
      </c>
      <c r="B12" s="17">
        <v>3215795.31</v>
      </c>
      <c r="C12" s="18">
        <v>-111659.56</v>
      </c>
      <c r="D12" s="17">
        <f t="shared" si="0"/>
        <v>3104135.75</v>
      </c>
      <c r="E12" s="22" t="s">
        <v>437</v>
      </c>
      <c r="F12" s="23" t="s">
        <v>437</v>
      </c>
      <c r="G12" s="23" t="s">
        <v>437</v>
      </c>
      <c r="H12" s="23" t="s">
        <v>437</v>
      </c>
    </row>
    <row r="13" s="1" customFormat="1" ht="25" customHeight="1" spans="1:8">
      <c r="A13" s="16" t="s">
        <v>469</v>
      </c>
      <c r="B13" s="17">
        <v>8000</v>
      </c>
      <c r="C13" s="18">
        <v>30806</v>
      </c>
      <c r="D13" s="17">
        <f t="shared" si="0"/>
        <v>38806</v>
      </c>
      <c r="E13" s="22" t="s">
        <v>437</v>
      </c>
      <c r="F13" s="23" t="s">
        <v>437</v>
      </c>
      <c r="G13" s="23" t="s">
        <v>437</v>
      </c>
      <c r="H13" s="23" t="s">
        <v>437</v>
      </c>
    </row>
    <row r="14" s="1" customFormat="1" ht="25" customHeight="1" spans="1:8">
      <c r="A14" s="16" t="s">
        <v>470</v>
      </c>
      <c r="B14" s="17">
        <v>620000</v>
      </c>
      <c r="C14" s="18">
        <v>-45700</v>
      </c>
      <c r="D14" s="17">
        <f t="shared" si="0"/>
        <v>574300</v>
      </c>
      <c r="E14" s="22" t="s">
        <v>437</v>
      </c>
      <c r="F14" s="23" t="s">
        <v>437</v>
      </c>
      <c r="G14" s="23" t="s">
        <v>437</v>
      </c>
      <c r="H14" s="23" t="s">
        <v>437</v>
      </c>
    </row>
    <row r="15" s="1" customFormat="1" ht="25" customHeight="1" spans="1:8">
      <c r="A15" s="16" t="s">
        <v>471</v>
      </c>
      <c r="B15" s="17">
        <v>70093915.31</v>
      </c>
      <c r="C15" s="17">
        <f>C5+C7+C10+C11+C12+C13+C14</f>
        <v>15472326.44</v>
      </c>
      <c r="D15" s="17">
        <f t="shared" si="0"/>
        <v>85566241.75</v>
      </c>
      <c r="E15" s="19" t="s">
        <v>472</v>
      </c>
      <c r="F15" s="17">
        <v>54489478</v>
      </c>
      <c r="G15" s="17">
        <f>G5+G6+G7+G8+G9</f>
        <v>6433920</v>
      </c>
      <c r="H15" s="17">
        <f>F15+G15</f>
        <v>60923398</v>
      </c>
    </row>
    <row r="16" s="1" customFormat="1" ht="25" customHeight="1" spans="1:8">
      <c r="A16" s="16" t="s">
        <v>473</v>
      </c>
      <c r="B16" s="17">
        <v>0</v>
      </c>
      <c r="C16" s="17">
        <v>0</v>
      </c>
      <c r="D16" s="17">
        <f t="shared" si="0"/>
        <v>0</v>
      </c>
      <c r="E16" s="19" t="s">
        <v>474</v>
      </c>
      <c r="F16" s="17">
        <v>0</v>
      </c>
      <c r="G16" s="17">
        <v>0</v>
      </c>
      <c r="H16" s="17">
        <f t="shared" ref="H15:H21" si="2">F16+G16</f>
        <v>0</v>
      </c>
    </row>
    <row r="17" s="1" customFormat="1" ht="25" customHeight="1" spans="1:8">
      <c r="A17" s="16" t="s">
        <v>475</v>
      </c>
      <c r="B17" s="17">
        <v>0</v>
      </c>
      <c r="C17" s="17">
        <v>0</v>
      </c>
      <c r="D17" s="17">
        <f t="shared" si="0"/>
        <v>0</v>
      </c>
      <c r="E17" s="19" t="s">
        <v>476</v>
      </c>
      <c r="F17" s="17">
        <v>0</v>
      </c>
      <c r="G17" s="17">
        <v>0</v>
      </c>
      <c r="H17" s="17">
        <f t="shared" si="2"/>
        <v>0</v>
      </c>
    </row>
    <row r="18" s="1" customFormat="1" ht="25" customHeight="1" spans="1:8">
      <c r="A18" s="16" t="s">
        <v>477</v>
      </c>
      <c r="B18" s="17">
        <f t="shared" ref="B18:G18" si="3">B15+B16+B17</f>
        <v>70093915.31</v>
      </c>
      <c r="C18" s="17">
        <f t="shared" si="3"/>
        <v>15472326.44</v>
      </c>
      <c r="D18" s="17">
        <f t="shared" si="0"/>
        <v>85566241.75</v>
      </c>
      <c r="E18" s="19" t="s">
        <v>478</v>
      </c>
      <c r="F18" s="17">
        <v>54489478</v>
      </c>
      <c r="G18" s="17">
        <f t="shared" si="3"/>
        <v>6433920</v>
      </c>
      <c r="H18" s="17">
        <f t="shared" si="2"/>
        <v>60923398</v>
      </c>
    </row>
    <row r="19" s="1" customFormat="1" ht="25" customHeight="1" spans="1:8">
      <c r="A19" s="23" t="s">
        <v>437</v>
      </c>
      <c r="B19" s="23" t="s">
        <v>437</v>
      </c>
      <c r="C19" s="23" t="s">
        <v>437</v>
      </c>
      <c r="D19" s="23" t="s">
        <v>437</v>
      </c>
      <c r="E19" s="19" t="s">
        <v>479</v>
      </c>
      <c r="F19" s="17">
        <v>15604437.31</v>
      </c>
      <c r="G19" s="17">
        <f>C18-G18</f>
        <v>9038406.44</v>
      </c>
      <c r="H19" s="17">
        <f t="shared" si="2"/>
        <v>24642843.75</v>
      </c>
    </row>
    <row r="20" s="1" customFormat="1" ht="25" customHeight="1" spans="1:8">
      <c r="A20" s="16" t="s">
        <v>480</v>
      </c>
      <c r="B20" s="17">
        <v>164816231.66</v>
      </c>
      <c r="C20" s="17">
        <v>0</v>
      </c>
      <c r="D20" s="17">
        <f>B20+C20</f>
        <v>164816231.66</v>
      </c>
      <c r="E20" s="19" t="s">
        <v>481</v>
      </c>
      <c r="F20" s="17">
        <f>B20+F19</f>
        <v>180420668.97</v>
      </c>
      <c r="G20" s="17">
        <f>C20+G19</f>
        <v>9038406.44</v>
      </c>
      <c r="H20" s="17">
        <f t="shared" si="2"/>
        <v>189459075.41</v>
      </c>
    </row>
    <row r="21" s="2" customFormat="1" ht="25" customHeight="1" spans="1:8">
      <c r="A21" s="24" t="s">
        <v>453</v>
      </c>
      <c r="B21" s="25">
        <f t="shared" ref="B21:G21" si="4">B18+B20</f>
        <v>234910146.97</v>
      </c>
      <c r="C21" s="25">
        <f t="shared" si="4"/>
        <v>15472326.44</v>
      </c>
      <c r="D21" s="25">
        <f>B21+C21</f>
        <v>250382473.41</v>
      </c>
      <c r="E21" s="26" t="s">
        <v>482</v>
      </c>
      <c r="F21" s="25">
        <f t="shared" si="4"/>
        <v>234910146.97</v>
      </c>
      <c r="G21" s="25">
        <f t="shared" si="4"/>
        <v>15472326.44</v>
      </c>
      <c r="H21" s="25">
        <f t="shared" si="2"/>
        <v>250382473.41</v>
      </c>
    </row>
    <row r="22" s="1" customFormat="1" ht="29.25" customHeight="1" spans="1:8">
      <c r="A22" s="27"/>
      <c r="B22" s="28"/>
      <c r="C22" s="27"/>
      <c r="D22" s="27"/>
      <c r="E22" s="29"/>
      <c r="F22" s="27"/>
      <c r="G22" s="27"/>
      <c r="H22" s="30"/>
    </row>
  </sheetData>
  <mergeCells count="1">
    <mergeCell ref="A2:H2"/>
  </mergeCells>
  <printOptions horizontalCentered="1"/>
  <pageMargins left="0.751388888888889" right="0.751388888888889" top="1" bottom="1" header="0.5" footer="0.5"/>
  <pageSetup paperSize="9" scale="85" orientation="landscape" horizontalDpi="600"/>
  <headerFooter>
    <oddFooter>&amp;C第 &amp;P-1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workbookViewId="0">
      <selection activeCell="I3" sqref="I3:O3"/>
    </sheetView>
  </sheetViews>
  <sheetFormatPr defaultColWidth="9" defaultRowHeight="13.5"/>
  <cols>
    <col min="4" max="4" width="12.125" customWidth="1"/>
    <col min="9" max="9" width="12" customWidth="1"/>
    <col min="14" max="14" width="10.625" customWidth="1"/>
  </cols>
  <sheetData>
    <row r="1" ht="58" customHeight="1" spans="1:18">
      <c r="A1" s="330" t="s">
        <v>2</v>
      </c>
      <c r="B1" s="330"/>
      <c r="C1" s="330"/>
      <c r="D1" s="330"/>
      <c r="E1" s="330"/>
      <c r="F1" s="330"/>
      <c r="G1" s="330"/>
      <c r="H1" s="330"/>
      <c r="I1" s="330"/>
      <c r="J1" s="330"/>
      <c r="K1" s="330"/>
      <c r="L1" s="330"/>
      <c r="M1" s="330"/>
      <c r="N1" s="330"/>
      <c r="O1" s="330"/>
      <c r="P1" s="330"/>
      <c r="Q1" s="330"/>
      <c r="R1" s="330"/>
    </row>
    <row r="2" ht="30" customHeight="1" spans="1:1">
      <c r="A2" s="90" t="s">
        <v>3</v>
      </c>
    </row>
    <row r="3" ht="20.25" spans="1:16">
      <c r="A3" s="331" t="s">
        <v>4</v>
      </c>
      <c r="I3" s="332" t="s">
        <v>5</v>
      </c>
      <c r="J3" s="332"/>
      <c r="K3" s="332"/>
      <c r="L3" s="332"/>
      <c r="M3" s="332"/>
      <c r="N3" s="332"/>
      <c r="O3" s="332"/>
      <c r="P3" s="333">
        <v>2</v>
      </c>
    </row>
    <row r="4" ht="20.25" spans="1:16">
      <c r="A4" s="331" t="s">
        <v>6</v>
      </c>
      <c r="I4" s="332" t="s">
        <v>5</v>
      </c>
      <c r="J4" s="332"/>
      <c r="K4" s="332"/>
      <c r="L4" s="332"/>
      <c r="M4" s="332"/>
      <c r="N4" s="332"/>
      <c r="O4" s="332"/>
      <c r="P4" s="333">
        <v>12</v>
      </c>
    </row>
    <row r="5" ht="20.25" spans="1:16">
      <c r="A5" s="331" t="s">
        <v>7</v>
      </c>
      <c r="J5" t="s">
        <v>8</v>
      </c>
      <c r="P5" s="333">
        <v>13</v>
      </c>
    </row>
    <row r="6" ht="30" customHeight="1" spans="1:16">
      <c r="A6" s="90" t="s">
        <v>9</v>
      </c>
      <c r="B6" s="90"/>
      <c r="C6" s="90"/>
      <c r="P6" s="333"/>
    </row>
    <row r="7" ht="20.25" spans="1:16">
      <c r="A7" s="331" t="s">
        <v>10</v>
      </c>
      <c r="I7" t="s">
        <v>5</v>
      </c>
      <c r="P7" s="333">
        <v>14</v>
      </c>
    </row>
    <row r="8" ht="20.25" spans="1:16">
      <c r="A8" s="331" t="s">
        <v>11</v>
      </c>
      <c r="I8" t="s">
        <v>12</v>
      </c>
      <c r="N8" t="s">
        <v>13</v>
      </c>
      <c r="O8" t="s">
        <v>14</v>
      </c>
      <c r="P8" s="333">
        <v>16</v>
      </c>
    </row>
    <row r="9" ht="20.25" spans="1:16">
      <c r="A9" s="331" t="s">
        <v>15</v>
      </c>
      <c r="J9" t="s">
        <v>12</v>
      </c>
      <c r="O9" t="s">
        <v>14</v>
      </c>
      <c r="P9" s="333">
        <v>20</v>
      </c>
    </row>
    <row r="10" ht="20.25" spans="1:16">
      <c r="A10" s="331" t="s">
        <v>16</v>
      </c>
      <c r="O10" t="s">
        <v>14</v>
      </c>
      <c r="P10" s="333">
        <v>21</v>
      </c>
    </row>
    <row r="11" ht="35" customHeight="1" spans="1:16">
      <c r="A11" s="90" t="s">
        <v>17</v>
      </c>
      <c r="P11" s="333"/>
    </row>
    <row r="12" ht="20.25" spans="1:16">
      <c r="A12" s="331" t="s">
        <v>18</v>
      </c>
      <c r="L12" t="s">
        <v>19</v>
      </c>
      <c r="P12" s="333">
        <v>22</v>
      </c>
    </row>
    <row r="13" ht="20.25" spans="1:16">
      <c r="A13" s="331" t="s">
        <v>20</v>
      </c>
      <c r="L13" t="s">
        <v>19</v>
      </c>
      <c r="P13" s="333">
        <v>23</v>
      </c>
    </row>
  </sheetData>
  <mergeCells count="3">
    <mergeCell ref="A1:R1"/>
    <mergeCell ref="I3:O3"/>
    <mergeCell ref="I4:O4"/>
  </mergeCells>
  <printOptions horizontalCentered="1"/>
  <pageMargins left="0.751388888888889" right="0.751388888888889" top="1" bottom="1" header="0.5" footer="0.5"/>
  <pageSetup paperSize="9" scale="78" orientation="landscape" horizontalDpi="600"/>
  <headerFooter>
    <oddFooter>&amp;C第 &amp;P-1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5"/>
  <sheetViews>
    <sheetView workbookViewId="0">
      <pane xSplit="1" ySplit="6" topLeftCell="B26" activePane="bottomRight" state="frozen"/>
      <selection/>
      <selection pane="topRight"/>
      <selection pane="bottomLeft"/>
      <selection pane="bottomRight" activeCell="A35" sqref="A35"/>
    </sheetView>
  </sheetViews>
  <sheetFormatPr defaultColWidth="9" defaultRowHeight="13.5"/>
  <cols>
    <col min="1" max="1" width="17.375" style="243" customWidth="1"/>
    <col min="2" max="2" width="7.375" style="243" customWidth="1"/>
    <col min="3" max="3" width="9" style="247" customWidth="1"/>
    <col min="4" max="4" width="8" style="247" customWidth="1"/>
    <col min="5" max="5" width="11.125" style="248" customWidth="1"/>
    <col min="6" max="6" width="6" style="249" customWidth="1"/>
    <col min="7" max="7" width="8.5" style="250" customWidth="1"/>
    <col min="8" max="8" width="7.25" style="251" customWidth="1"/>
    <col min="9" max="9" width="6.125" style="250" customWidth="1"/>
    <col min="10" max="10" width="6.625" style="250" customWidth="1"/>
    <col min="11" max="11" width="8.14166666666667" style="250" customWidth="1"/>
    <col min="12" max="12" width="6.5" style="250" customWidth="1"/>
    <col min="13" max="13" width="32.25" style="105" customWidth="1"/>
    <col min="14" max="16384" width="9" style="243"/>
  </cols>
  <sheetData>
    <row r="1" ht="20.25" spans="1:13">
      <c r="A1" s="252" t="s">
        <v>21</v>
      </c>
      <c r="B1" s="253"/>
      <c r="C1" s="254"/>
      <c r="D1" s="254"/>
      <c r="E1" s="239"/>
      <c r="F1" s="199"/>
      <c r="G1" s="255"/>
      <c r="H1" s="256"/>
      <c r="I1" s="255"/>
      <c r="J1" s="255"/>
      <c r="K1" s="255"/>
      <c r="L1" s="255"/>
      <c r="M1" s="306"/>
    </row>
    <row r="2" s="242" customFormat="1" ht="22.5" spans="1:13">
      <c r="A2" s="257" t="s">
        <v>22</v>
      </c>
      <c r="B2" s="257"/>
      <c r="C2" s="258"/>
      <c r="D2" s="258"/>
      <c r="E2" s="259"/>
      <c r="F2" s="260"/>
      <c r="G2" s="261"/>
      <c r="H2" s="261"/>
      <c r="I2" s="261"/>
      <c r="J2" s="261"/>
      <c r="K2" s="261"/>
      <c r="L2" s="261"/>
      <c r="M2" s="257"/>
    </row>
    <row r="3" s="243" customFormat="1" ht="15.75" spans="1:13">
      <c r="A3" s="262" t="s">
        <v>23</v>
      </c>
      <c r="B3" s="263"/>
      <c r="C3" s="264"/>
      <c r="D3" s="264"/>
      <c r="E3" s="263"/>
      <c r="F3" s="265" t="s">
        <v>24</v>
      </c>
      <c r="G3" s="265"/>
      <c r="H3" s="265"/>
      <c r="I3" s="307"/>
      <c r="J3" s="265"/>
      <c r="K3" s="255"/>
      <c r="L3" s="255"/>
      <c r="M3" s="199" t="s">
        <v>25</v>
      </c>
    </row>
    <row r="4" s="244" customFormat="1" ht="23" customHeight="1" spans="1:13">
      <c r="A4" s="266" t="s">
        <v>26</v>
      </c>
      <c r="B4" s="267"/>
      <c r="C4" s="268"/>
      <c r="D4" s="269"/>
      <c r="E4" s="270" t="s">
        <v>27</v>
      </c>
      <c r="F4" s="270"/>
      <c r="G4" s="271"/>
      <c r="H4" s="271"/>
      <c r="I4" s="271"/>
      <c r="J4" s="271"/>
      <c r="K4" s="271"/>
      <c r="L4" s="271"/>
      <c r="M4" s="308" t="s">
        <v>28</v>
      </c>
    </row>
    <row r="5" s="245" customFormat="1" ht="12" spans="1:13">
      <c r="A5" s="272" t="s">
        <v>29</v>
      </c>
      <c r="B5" s="273" t="s">
        <v>30</v>
      </c>
      <c r="C5" s="177" t="s">
        <v>31</v>
      </c>
      <c r="D5" s="177" t="s">
        <v>32</v>
      </c>
      <c r="E5" s="173" t="s">
        <v>29</v>
      </c>
      <c r="F5" s="274" t="s">
        <v>30</v>
      </c>
      <c r="G5" s="177" t="s">
        <v>31</v>
      </c>
      <c r="H5" s="181" t="s">
        <v>33</v>
      </c>
      <c r="I5" s="181"/>
      <c r="J5" s="181"/>
      <c r="K5" s="181"/>
      <c r="L5" s="181"/>
      <c r="M5" s="201"/>
    </row>
    <row r="6" s="245" customFormat="1" ht="33.75" spans="1:13">
      <c r="A6" s="275"/>
      <c r="B6" s="276"/>
      <c r="C6" s="184"/>
      <c r="D6" s="184"/>
      <c r="E6" s="173"/>
      <c r="F6" s="277"/>
      <c r="G6" s="184"/>
      <c r="H6" s="181" t="s">
        <v>34</v>
      </c>
      <c r="I6" s="181" t="s">
        <v>35</v>
      </c>
      <c r="J6" s="309" t="s">
        <v>36</v>
      </c>
      <c r="K6" s="181" t="s">
        <v>37</v>
      </c>
      <c r="L6" s="181" t="s">
        <v>38</v>
      </c>
      <c r="M6" s="201"/>
    </row>
    <row r="7" s="245" customFormat="1" ht="200" customHeight="1" spans="1:13">
      <c r="A7" s="278" t="s">
        <v>39</v>
      </c>
      <c r="B7" s="279">
        <v>28635</v>
      </c>
      <c r="C7" s="280">
        <f>B7+D7</f>
        <v>28635</v>
      </c>
      <c r="D7" s="280"/>
      <c r="E7" s="281" t="s">
        <v>40</v>
      </c>
      <c r="F7" s="282">
        <v>23018</v>
      </c>
      <c r="G7" s="282">
        <f>F7+H7</f>
        <v>29485</v>
      </c>
      <c r="H7" s="282">
        <f>I7+J7+K7+L7</f>
        <v>6467</v>
      </c>
      <c r="I7" s="282"/>
      <c r="J7" s="282">
        <f>2+2500</f>
        <v>2502</v>
      </c>
      <c r="K7" s="282">
        <f>118+95+14+12+127+5000-2716-550-3</f>
        <v>2097</v>
      </c>
      <c r="L7" s="282">
        <f>540+141+315+133+157+20+37+37+488</f>
        <v>1868</v>
      </c>
      <c r="M7" s="310" t="s">
        <v>41</v>
      </c>
    </row>
    <row r="8" s="245" customFormat="1" ht="25" customHeight="1" spans="1:13">
      <c r="A8" s="283" t="s">
        <v>42</v>
      </c>
      <c r="B8" s="284">
        <f>B9+B83+B84+B89+B90+B91</f>
        <v>187265</v>
      </c>
      <c r="C8" s="285">
        <f>C9+C83+C84+C89+C90+C91</f>
        <v>224779</v>
      </c>
      <c r="D8" s="285">
        <f>D9+D83+D84+D89+D90+D91</f>
        <v>37514</v>
      </c>
      <c r="E8" s="282" t="s">
        <v>43</v>
      </c>
      <c r="F8" s="286"/>
      <c r="G8" s="287">
        <f t="shared" ref="G8:G37" si="0">F8+H8</f>
        <v>0</v>
      </c>
      <c r="H8" s="288">
        <f t="shared" ref="H8:H39" si="1">I8+J8+K8+L8</f>
        <v>0</v>
      </c>
      <c r="I8" s="287"/>
      <c r="J8" s="288"/>
      <c r="K8" s="287"/>
      <c r="L8" s="287"/>
      <c r="M8" s="311"/>
    </row>
    <row r="9" s="245" customFormat="1" ht="75" customHeight="1" spans="1:13">
      <c r="A9" s="283" t="s">
        <v>44</v>
      </c>
      <c r="B9" s="279">
        <f>B10+B17+B61</f>
        <v>129385</v>
      </c>
      <c r="C9" s="280">
        <f t="shared" ref="C9:C16" si="2">B9+D9</f>
        <v>161947</v>
      </c>
      <c r="D9" s="289">
        <f>D10+D17+D61</f>
        <v>32562</v>
      </c>
      <c r="E9" s="282" t="s">
        <v>45</v>
      </c>
      <c r="F9" s="286">
        <v>26</v>
      </c>
      <c r="G9" s="287">
        <f t="shared" si="0"/>
        <v>101</v>
      </c>
      <c r="H9" s="288">
        <f t="shared" si="1"/>
        <v>75</v>
      </c>
      <c r="I9" s="287"/>
      <c r="J9" s="288"/>
      <c r="K9" s="287">
        <v>-2</v>
      </c>
      <c r="L9" s="287">
        <f>11+30+36</f>
        <v>77</v>
      </c>
      <c r="M9" s="311" t="s">
        <v>46</v>
      </c>
    </row>
    <row r="10" s="245" customFormat="1" ht="77" customHeight="1" spans="1:13">
      <c r="A10" s="283" t="s">
        <v>47</v>
      </c>
      <c r="B10" s="284">
        <f>SUM(B11:B16)</f>
        <v>3444</v>
      </c>
      <c r="C10" s="280">
        <f t="shared" si="2"/>
        <v>3444</v>
      </c>
      <c r="D10" s="285">
        <f>SUM(D11:D16)</f>
        <v>0</v>
      </c>
      <c r="E10" s="282" t="s">
        <v>48</v>
      </c>
      <c r="F10" s="286">
        <v>6304</v>
      </c>
      <c r="G10" s="287">
        <f t="shared" si="0"/>
        <v>6400</v>
      </c>
      <c r="H10" s="288">
        <f t="shared" si="1"/>
        <v>96</v>
      </c>
      <c r="I10" s="287"/>
      <c r="J10" s="288"/>
      <c r="K10" s="287">
        <v>42</v>
      </c>
      <c r="L10" s="287">
        <f>50+3+1</f>
        <v>54</v>
      </c>
      <c r="M10" s="311" t="s">
        <v>49</v>
      </c>
    </row>
    <row r="11" s="245" customFormat="1" ht="180" customHeight="1" spans="1:13">
      <c r="A11" s="290" t="s">
        <v>50</v>
      </c>
      <c r="B11" s="284">
        <v>586</v>
      </c>
      <c r="C11" s="280">
        <f t="shared" si="2"/>
        <v>586</v>
      </c>
      <c r="D11" s="285"/>
      <c r="E11" s="282" t="s">
        <v>51</v>
      </c>
      <c r="F11" s="286">
        <v>29739</v>
      </c>
      <c r="G11" s="287">
        <f t="shared" si="0"/>
        <v>37419</v>
      </c>
      <c r="H11" s="288">
        <f t="shared" si="1"/>
        <v>7680</v>
      </c>
      <c r="I11" s="287">
        <v>277</v>
      </c>
      <c r="J11" s="288"/>
      <c r="K11" s="287">
        <f>1030+29</f>
        <v>1059</v>
      </c>
      <c r="L11" s="312">
        <f>136+1+8+96+250+1276+2008+2569</f>
        <v>6344</v>
      </c>
      <c r="M11" s="313" t="s">
        <v>52</v>
      </c>
    </row>
    <row r="12" s="245" customFormat="1" ht="73" customHeight="1" spans="1:13">
      <c r="A12" s="282" t="s">
        <v>53</v>
      </c>
      <c r="B12" s="284">
        <v>138</v>
      </c>
      <c r="C12" s="280">
        <f t="shared" si="2"/>
        <v>138</v>
      </c>
      <c r="D12" s="285"/>
      <c r="E12" s="291" t="s">
        <v>54</v>
      </c>
      <c r="F12" s="286">
        <v>2100</v>
      </c>
      <c r="G12" s="287">
        <f t="shared" si="0"/>
        <v>2139</v>
      </c>
      <c r="H12" s="288">
        <f t="shared" si="1"/>
        <v>39</v>
      </c>
      <c r="I12" s="287"/>
      <c r="J12" s="288"/>
      <c r="K12" s="287">
        <f>10+2</f>
        <v>12</v>
      </c>
      <c r="L12" s="287">
        <f>25+2</f>
        <v>27</v>
      </c>
      <c r="M12" s="311" t="s">
        <v>55</v>
      </c>
    </row>
    <row r="13" s="245" customFormat="1" ht="74" customHeight="1" spans="1:13">
      <c r="A13" s="290" t="s">
        <v>56</v>
      </c>
      <c r="B13" s="284">
        <v>1420</v>
      </c>
      <c r="C13" s="280">
        <f t="shared" si="2"/>
        <v>1420</v>
      </c>
      <c r="D13" s="285"/>
      <c r="E13" s="292" t="s">
        <v>57</v>
      </c>
      <c r="F13" s="286">
        <v>5275</v>
      </c>
      <c r="G13" s="287">
        <f t="shared" si="0"/>
        <v>5515</v>
      </c>
      <c r="H13" s="288">
        <f t="shared" si="1"/>
        <v>240</v>
      </c>
      <c r="I13" s="287"/>
      <c r="J13" s="288"/>
      <c r="K13" s="287">
        <v>219</v>
      </c>
      <c r="L13" s="287">
        <f>5+7+9</f>
        <v>21</v>
      </c>
      <c r="M13" s="311" t="s">
        <v>58</v>
      </c>
    </row>
    <row r="14" s="245" customFormat="1" ht="73" customHeight="1" spans="1:13">
      <c r="A14" s="290" t="s">
        <v>59</v>
      </c>
      <c r="B14" s="284"/>
      <c r="C14" s="280">
        <f t="shared" si="2"/>
        <v>0</v>
      </c>
      <c r="D14" s="285"/>
      <c r="E14" s="282" t="s">
        <v>60</v>
      </c>
      <c r="F14" s="286">
        <v>40986</v>
      </c>
      <c r="G14" s="287">
        <f t="shared" si="0"/>
        <v>44309</v>
      </c>
      <c r="H14" s="288">
        <f t="shared" si="1"/>
        <v>3323</v>
      </c>
      <c r="I14" s="287">
        <v>15</v>
      </c>
      <c r="J14" s="288">
        <v>700</v>
      </c>
      <c r="K14" s="287">
        <f>3407+1636+5+550</f>
        <v>5598</v>
      </c>
      <c r="L14" s="312">
        <f>584+1+2+61+3-250+454-1276-2569</f>
        <v>-2990</v>
      </c>
      <c r="M14" s="313" t="s">
        <v>61</v>
      </c>
    </row>
    <row r="15" s="245" customFormat="1" ht="63" customHeight="1" spans="1:13">
      <c r="A15" s="282" t="s">
        <v>62</v>
      </c>
      <c r="B15" s="284"/>
      <c r="C15" s="280">
        <f t="shared" si="2"/>
        <v>0</v>
      </c>
      <c r="D15" s="285"/>
      <c r="E15" s="282" t="s">
        <v>63</v>
      </c>
      <c r="F15" s="286">
        <v>14908</v>
      </c>
      <c r="G15" s="287">
        <f t="shared" si="0"/>
        <v>15552</v>
      </c>
      <c r="H15" s="288">
        <f t="shared" si="1"/>
        <v>644</v>
      </c>
      <c r="I15" s="287"/>
      <c r="J15" s="288">
        <v>41</v>
      </c>
      <c r="K15" s="287">
        <f>962+10+6</f>
        <v>978</v>
      </c>
      <c r="L15" s="287">
        <f>33+38+8-454</f>
        <v>-375</v>
      </c>
      <c r="M15" s="311" t="s">
        <v>64</v>
      </c>
    </row>
    <row r="16" s="245" customFormat="1" ht="51" customHeight="1" spans="1:13">
      <c r="A16" s="290" t="s">
        <v>65</v>
      </c>
      <c r="B16" s="284">
        <v>1300</v>
      </c>
      <c r="C16" s="280">
        <f t="shared" si="2"/>
        <v>1300</v>
      </c>
      <c r="D16" s="285"/>
      <c r="E16" s="282" t="s">
        <v>66</v>
      </c>
      <c r="F16" s="286">
        <v>2801</v>
      </c>
      <c r="G16" s="287">
        <f t="shared" si="0"/>
        <v>3736</v>
      </c>
      <c r="H16" s="288">
        <f t="shared" si="1"/>
        <v>935</v>
      </c>
      <c r="I16" s="287"/>
      <c r="J16" s="288"/>
      <c r="K16" s="287">
        <v>915</v>
      </c>
      <c r="L16" s="287">
        <v>20</v>
      </c>
      <c r="M16" s="311" t="s">
        <v>67</v>
      </c>
    </row>
    <row r="17" s="245" customFormat="1" ht="58" customHeight="1" spans="1:13">
      <c r="A17" s="282" t="s">
        <v>68</v>
      </c>
      <c r="B17" s="284">
        <f>SUM(B18:B60)</f>
        <v>119839</v>
      </c>
      <c r="C17" s="285">
        <f>SUM(C18:C60)</f>
        <v>146326</v>
      </c>
      <c r="D17" s="285">
        <f>SUM(D18:D60)</f>
        <v>26487</v>
      </c>
      <c r="E17" s="282" t="s">
        <v>69</v>
      </c>
      <c r="F17" s="286">
        <v>4214</v>
      </c>
      <c r="G17" s="287">
        <f t="shared" si="0"/>
        <v>4292</v>
      </c>
      <c r="H17" s="288">
        <f t="shared" si="1"/>
        <v>78</v>
      </c>
      <c r="I17" s="287"/>
      <c r="J17" s="288">
        <v>80</v>
      </c>
      <c r="K17" s="287"/>
      <c r="L17" s="287">
        <f>7+5+18+4-36</f>
        <v>-2</v>
      </c>
      <c r="M17" s="311" t="s">
        <v>70</v>
      </c>
    </row>
    <row r="18" s="245" customFormat="1" ht="69" customHeight="1" spans="1:13">
      <c r="A18" s="290" t="s">
        <v>71</v>
      </c>
      <c r="B18" s="293">
        <v>1280</v>
      </c>
      <c r="C18" s="280">
        <f>B18+D18</f>
        <v>1280</v>
      </c>
      <c r="D18" s="288"/>
      <c r="E18" s="282" t="s">
        <v>72</v>
      </c>
      <c r="F18" s="286">
        <v>39480</v>
      </c>
      <c r="G18" s="287">
        <f t="shared" si="0"/>
        <v>54433</v>
      </c>
      <c r="H18" s="288">
        <f t="shared" si="1"/>
        <v>14953</v>
      </c>
      <c r="I18" s="287">
        <v>682</v>
      </c>
      <c r="J18" s="288">
        <v>2290</v>
      </c>
      <c r="K18" s="287">
        <f>10877+31+2</f>
        <v>10910</v>
      </c>
      <c r="L18" s="287">
        <f>172+30+2+4+23+840</f>
        <v>1071</v>
      </c>
      <c r="M18" s="311" t="s">
        <v>73</v>
      </c>
    </row>
    <row r="19" s="245" customFormat="1" ht="69" customHeight="1" spans="1:13">
      <c r="A19" s="294" t="s">
        <v>74</v>
      </c>
      <c r="B19" s="293">
        <v>32845</v>
      </c>
      <c r="C19" s="280">
        <f>B19+D19</f>
        <v>32845</v>
      </c>
      <c r="D19" s="288"/>
      <c r="E19" s="282" t="s">
        <v>75</v>
      </c>
      <c r="F19" s="286">
        <v>9881</v>
      </c>
      <c r="G19" s="287">
        <f t="shared" si="0"/>
        <v>11210</v>
      </c>
      <c r="H19" s="288">
        <f t="shared" si="1"/>
        <v>1329</v>
      </c>
      <c r="I19" s="287"/>
      <c r="J19" s="288"/>
      <c r="K19" s="287">
        <v>1317</v>
      </c>
      <c r="L19" s="287">
        <f>5+7</f>
        <v>12</v>
      </c>
      <c r="M19" s="311" t="s">
        <v>76</v>
      </c>
    </row>
    <row r="20" s="245" customFormat="1" ht="61" customHeight="1" spans="1:13">
      <c r="A20" s="282" t="s">
        <v>77</v>
      </c>
      <c r="B20" s="293">
        <v>7570</v>
      </c>
      <c r="C20" s="280">
        <f>B20+D20</f>
        <v>9374</v>
      </c>
      <c r="D20" s="288">
        <v>1804</v>
      </c>
      <c r="E20" s="291" t="s">
        <v>78</v>
      </c>
      <c r="F20" s="286">
        <v>218</v>
      </c>
      <c r="G20" s="287">
        <f t="shared" si="0"/>
        <v>419</v>
      </c>
      <c r="H20" s="288">
        <f t="shared" si="1"/>
        <v>201</v>
      </c>
      <c r="I20" s="287"/>
      <c r="J20" s="288">
        <v>194</v>
      </c>
      <c r="K20" s="287"/>
      <c r="L20" s="287">
        <f>3+4</f>
        <v>7</v>
      </c>
      <c r="M20" s="311" t="s">
        <v>79</v>
      </c>
    </row>
    <row r="21" s="245" customFormat="1" ht="50.25" spans="1:13">
      <c r="A21" s="295" t="s">
        <v>80</v>
      </c>
      <c r="B21" s="293">
        <v>1130</v>
      </c>
      <c r="C21" s="280">
        <f t="shared" ref="C18:C36" si="3">B21+D21</f>
        <v>6703</v>
      </c>
      <c r="D21" s="288">
        <v>5573</v>
      </c>
      <c r="E21" s="291" t="s">
        <v>81</v>
      </c>
      <c r="F21" s="286">
        <v>200</v>
      </c>
      <c r="G21" s="287">
        <f t="shared" si="0"/>
        <v>219</v>
      </c>
      <c r="H21" s="288">
        <f t="shared" si="1"/>
        <v>19</v>
      </c>
      <c r="I21" s="287"/>
      <c r="J21" s="288"/>
      <c r="K21" s="287">
        <v>16</v>
      </c>
      <c r="L21" s="287">
        <f>2+1</f>
        <v>3</v>
      </c>
      <c r="M21" s="311" t="s">
        <v>82</v>
      </c>
    </row>
    <row r="22" s="245" customFormat="1" ht="25" customHeight="1" spans="1:13">
      <c r="A22" s="291" t="s">
        <v>83</v>
      </c>
      <c r="B22" s="293"/>
      <c r="C22" s="280">
        <f t="shared" si="3"/>
        <v>0</v>
      </c>
      <c r="D22" s="288"/>
      <c r="E22" s="282" t="s">
        <v>84</v>
      </c>
      <c r="F22" s="286">
        <v>1094</v>
      </c>
      <c r="G22" s="287">
        <f t="shared" si="0"/>
        <v>1267</v>
      </c>
      <c r="H22" s="288">
        <f t="shared" si="1"/>
        <v>173</v>
      </c>
      <c r="I22" s="287"/>
      <c r="J22" s="288">
        <v>173</v>
      </c>
      <c r="K22" s="287"/>
      <c r="L22" s="287"/>
      <c r="M22" s="137" t="s">
        <v>85</v>
      </c>
    </row>
    <row r="23" s="245" customFormat="1" ht="25" customHeight="1" spans="1:13">
      <c r="A23" s="291" t="s">
        <v>86</v>
      </c>
      <c r="B23" s="293"/>
      <c r="C23" s="280">
        <f t="shared" si="3"/>
        <v>0</v>
      </c>
      <c r="D23" s="288"/>
      <c r="E23" s="282" t="s">
        <v>87</v>
      </c>
      <c r="F23" s="286"/>
      <c r="G23" s="287">
        <f t="shared" si="0"/>
        <v>0</v>
      </c>
      <c r="H23" s="288">
        <f t="shared" si="1"/>
        <v>0</v>
      </c>
      <c r="I23" s="287"/>
      <c r="J23" s="288"/>
      <c r="K23" s="287"/>
      <c r="L23" s="287"/>
      <c r="M23" s="311"/>
    </row>
    <row r="24" s="245" customFormat="1" ht="75" customHeight="1" spans="1:13">
      <c r="A24" s="291" t="s">
        <v>88</v>
      </c>
      <c r="B24" s="293"/>
      <c r="C24" s="280">
        <f t="shared" si="3"/>
        <v>0</v>
      </c>
      <c r="D24" s="288"/>
      <c r="E24" s="291" t="s">
        <v>89</v>
      </c>
      <c r="F24" s="286">
        <v>1606</v>
      </c>
      <c r="G24" s="287">
        <f t="shared" si="0"/>
        <v>1615</v>
      </c>
      <c r="H24" s="288">
        <f t="shared" si="1"/>
        <v>9</v>
      </c>
      <c r="I24" s="287"/>
      <c r="J24" s="287"/>
      <c r="K24" s="287"/>
      <c r="L24" s="287">
        <f>8+1</f>
        <v>9</v>
      </c>
      <c r="M24" s="311" t="s">
        <v>90</v>
      </c>
    </row>
    <row r="25" s="245" customFormat="1" ht="78" customHeight="1" spans="1:13">
      <c r="A25" s="295" t="s">
        <v>91</v>
      </c>
      <c r="B25" s="293"/>
      <c r="C25" s="280">
        <f t="shared" si="3"/>
        <v>0</v>
      </c>
      <c r="D25" s="288"/>
      <c r="E25" s="282" t="s">
        <v>92</v>
      </c>
      <c r="F25" s="286">
        <v>5374</v>
      </c>
      <c r="G25" s="287">
        <f t="shared" si="0"/>
        <v>3732</v>
      </c>
      <c r="H25" s="288">
        <f t="shared" si="1"/>
        <v>-1642</v>
      </c>
      <c r="I25" s="287">
        <v>7</v>
      </c>
      <c r="J25" s="287"/>
      <c r="K25" s="287">
        <f>304+7</f>
        <v>311</v>
      </c>
      <c r="L25" s="312">
        <f>30+18-2008</f>
        <v>-1960</v>
      </c>
      <c r="M25" s="314" t="s">
        <v>93</v>
      </c>
    </row>
    <row r="26" s="245" customFormat="1" ht="25" customHeight="1" spans="1:13">
      <c r="A26" s="296" t="s">
        <v>94</v>
      </c>
      <c r="B26" s="293"/>
      <c r="C26" s="280">
        <f t="shared" si="3"/>
        <v>0</v>
      </c>
      <c r="D26" s="288"/>
      <c r="E26" s="291" t="s">
        <v>95</v>
      </c>
      <c r="F26" s="286">
        <v>211</v>
      </c>
      <c r="G26" s="287">
        <f t="shared" si="0"/>
        <v>276</v>
      </c>
      <c r="H26" s="288">
        <f t="shared" si="1"/>
        <v>65</v>
      </c>
      <c r="I26" s="287"/>
      <c r="J26" s="287"/>
      <c r="K26" s="287"/>
      <c r="L26" s="287">
        <v>65</v>
      </c>
      <c r="M26" s="137" t="s">
        <v>96</v>
      </c>
    </row>
    <row r="27" s="245" customFormat="1" ht="102" customHeight="1" spans="1:13">
      <c r="A27" s="295" t="s">
        <v>97</v>
      </c>
      <c r="B27" s="293"/>
      <c r="C27" s="280">
        <f t="shared" si="3"/>
        <v>0</v>
      </c>
      <c r="D27" s="288"/>
      <c r="E27" s="291" t="s">
        <v>98</v>
      </c>
      <c r="F27" s="286">
        <v>3181</v>
      </c>
      <c r="G27" s="287">
        <f t="shared" si="0"/>
        <v>3629</v>
      </c>
      <c r="H27" s="288">
        <f t="shared" si="1"/>
        <v>448</v>
      </c>
      <c r="I27" s="287"/>
      <c r="J27" s="287">
        <v>95</v>
      </c>
      <c r="K27" s="287">
        <f>284+11+1</f>
        <v>296</v>
      </c>
      <c r="L27" s="287">
        <f>50+6+1</f>
        <v>57</v>
      </c>
      <c r="M27" s="311" t="s">
        <v>99</v>
      </c>
    </row>
    <row r="28" s="245" customFormat="1" ht="25" customHeight="1" spans="1:13">
      <c r="A28" s="282" t="s">
        <v>100</v>
      </c>
      <c r="B28" s="293"/>
      <c r="C28" s="280">
        <f t="shared" si="3"/>
        <v>0</v>
      </c>
      <c r="D28" s="288"/>
      <c r="E28" s="282" t="s">
        <v>101</v>
      </c>
      <c r="F28" s="286">
        <v>2100</v>
      </c>
      <c r="G28" s="287">
        <f t="shared" si="0"/>
        <v>1763</v>
      </c>
      <c r="H28" s="288">
        <f t="shared" si="1"/>
        <v>-337</v>
      </c>
      <c r="I28" s="287"/>
      <c r="J28" s="287"/>
      <c r="K28" s="287"/>
      <c r="L28" s="287">
        <f>-30-307</f>
        <v>-337</v>
      </c>
      <c r="M28" s="137" t="s">
        <v>102</v>
      </c>
    </row>
    <row r="29" s="245" customFormat="1" ht="99" customHeight="1" spans="1:13">
      <c r="A29" s="295" t="s">
        <v>103</v>
      </c>
      <c r="B29" s="293"/>
      <c r="C29" s="280">
        <f t="shared" si="3"/>
        <v>0</v>
      </c>
      <c r="D29" s="288"/>
      <c r="E29" s="282" t="s">
        <v>104</v>
      </c>
      <c r="F29" s="286">
        <v>5698</v>
      </c>
      <c r="G29" s="287">
        <f t="shared" si="0"/>
        <v>5791</v>
      </c>
      <c r="H29" s="288">
        <f t="shared" si="1"/>
        <v>93</v>
      </c>
      <c r="I29" s="287"/>
      <c r="J29" s="287"/>
      <c r="K29" s="287">
        <v>3</v>
      </c>
      <c r="L29" s="287">
        <f>76+14</f>
        <v>90</v>
      </c>
      <c r="M29" s="311" t="s">
        <v>105</v>
      </c>
    </row>
    <row r="30" s="245" customFormat="1" ht="25" customHeight="1" spans="1:13">
      <c r="A30" s="282" t="s">
        <v>106</v>
      </c>
      <c r="B30" s="293">
        <v>339</v>
      </c>
      <c r="C30" s="280">
        <f t="shared" si="3"/>
        <v>377</v>
      </c>
      <c r="D30" s="288">
        <v>38</v>
      </c>
      <c r="E30" s="291" t="s">
        <v>107</v>
      </c>
      <c r="F30" s="286">
        <v>54</v>
      </c>
      <c r="G30" s="287">
        <f t="shared" si="0"/>
        <v>54</v>
      </c>
      <c r="H30" s="288">
        <f t="shared" si="1"/>
        <v>0</v>
      </c>
      <c r="I30" s="287"/>
      <c r="J30" s="287"/>
      <c r="K30" s="287"/>
      <c r="L30" s="287"/>
      <c r="M30" s="311"/>
    </row>
    <row r="31" s="245" customFormat="1" ht="25" customHeight="1" spans="1:13">
      <c r="A31" s="282" t="s">
        <v>108</v>
      </c>
      <c r="B31" s="293">
        <v>7162</v>
      </c>
      <c r="C31" s="280">
        <f t="shared" si="3"/>
        <v>7162</v>
      </c>
      <c r="D31" s="288"/>
      <c r="E31" s="282" t="s">
        <v>109</v>
      </c>
      <c r="F31" s="286">
        <v>706</v>
      </c>
      <c r="G31" s="287">
        <f t="shared" si="0"/>
        <v>706</v>
      </c>
      <c r="H31" s="288">
        <f t="shared" si="1"/>
        <v>0</v>
      </c>
      <c r="I31" s="287"/>
      <c r="J31" s="287"/>
      <c r="K31" s="287"/>
      <c r="L31" s="287"/>
      <c r="M31" s="311"/>
    </row>
    <row r="32" s="245" customFormat="1" ht="25" customHeight="1" spans="1:13">
      <c r="A32" s="295" t="s">
        <v>110</v>
      </c>
      <c r="B32" s="293">
        <v>10243</v>
      </c>
      <c r="C32" s="280">
        <f t="shared" si="3"/>
        <v>10243</v>
      </c>
      <c r="D32" s="288"/>
      <c r="E32" s="297" t="s">
        <v>111</v>
      </c>
      <c r="F32" s="298">
        <f>SUM(F7:F31)</f>
        <v>199174</v>
      </c>
      <c r="G32" s="287">
        <f t="shared" si="0"/>
        <v>234062</v>
      </c>
      <c r="H32" s="288">
        <f t="shared" si="1"/>
        <v>34888</v>
      </c>
      <c r="I32" s="289">
        <f>SUM(I7:I31)</f>
        <v>981</v>
      </c>
      <c r="J32" s="289">
        <f>SUM(J7:J31)</f>
        <v>6075</v>
      </c>
      <c r="K32" s="289">
        <f>SUM(K7:K31)</f>
        <v>23771</v>
      </c>
      <c r="L32" s="289">
        <f>SUM(L7:L31)</f>
        <v>4061</v>
      </c>
      <c r="M32" s="311"/>
    </row>
    <row r="33" s="245" customFormat="1" ht="25" customHeight="1" spans="1:13">
      <c r="A33" s="295" t="s">
        <v>112</v>
      </c>
      <c r="B33" s="293">
        <v>1303</v>
      </c>
      <c r="C33" s="280">
        <f t="shared" si="3"/>
        <v>1454</v>
      </c>
      <c r="D33" s="288">
        <v>151</v>
      </c>
      <c r="E33" s="282" t="s">
        <v>113</v>
      </c>
      <c r="F33" s="284">
        <f>F34+F37</f>
        <v>16726</v>
      </c>
      <c r="G33" s="287">
        <f t="shared" si="0"/>
        <v>19352</v>
      </c>
      <c r="H33" s="288">
        <f t="shared" si="1"/>
        <v>2626</v>
      </c>
      <c r="I33" s="285">
        <f>I34+I37</f>
        <v>0</v>
      </c>
      <c r="J33" s="285">
        <f>J34+J37</f>
        <v>0</v>
      </c>
      <c r="K33" s="285">
        <f>K34+K37</f>
        <v>2716</v>
      </c>
      <c r="L33" s="285">
        <f>L34+L37</f>
        <v>-90</v>
      </c>
      <c r="M33" s="311"/>
    </row>
    <row r="34" s="245" customFormat="1" ht="25" customHeight="1" spans="1:13">
      <c r="A34" s="295" t="s">
        <v>114</v>
      </c>
      <c r="B34" s="293">
        <v>10604</v>
      </c>
      <c r="C34" s="280">
        <f t="shared" si="3"/>
        <v>10604</v>
      </c>
      <c r="D34" s="288"/>
      <c r="E34" s="282" t="s">
        <v>115</v>
      </c>
      <c r="F34" s="298">
        <v>1134</v>
      </c>
      <c r="G34" s="287">
        <f t="shared" si="0"/>
        <v>3850</v>
      </c>
      <c r="H34" s="288">
        <f t="shared" si="1"/>
        <v>2716</v>
      </c>
      <c r="I34" s="287">
        <f>I35+I36</f>
        <v>0</v>
      </c>
      <c r="J34" s="287">
        <f>J35+J36</f>
        <v>0</v>
      </c>
      <c r="K34" s="287">
        <f>K35+K36</f>
        <v>2716</v>
      </c>
      <c r="L34" s="287"/>
      <c r="M34" s="311"/>
    </row>
    <row r="35" s="245" customFormat="1" ht="25" customHeight="1" spans="1:13">
      <c r="A35" s="282" t="s">
        <v>116</v>
      </c>
      <c r="B35" s="293">
        <v>14453</v>
      </c>
      <c r="C35" s="280">
        <f t="shared" ref="C35:C63" si="4">B35+D35</f>
        <v>24411</v>
      </c>
      <c r="D35" s="288">
        <v>9958</v>
      </c>
      <c r="E35" s="282" t="s">
        <v>117</v>
      </c>
      <c r="F35" s="298">
        <v>1134</v>
      </c>
      <c r="G35" s="287">
        <f t="shared" si="0"/>
        <v>1134</v>
      </c>
      <c r="H35" s="288">
        <f t="shared" si="1"/>
        <v>0</v>
      </c>
      <c r="I35" s="287"/>
      <c r="J35" s="287"/>
      <c r="K35" s="287"/>
      <c r="L35" s="287"/>
      <c r="M35" s="311"/>
    </row>
    <row r="36" s="245" customFormat="1" ht="25" customHeight="1" spans="1:13">
      <c r="A36" s="282" t="s">
        <v>118</v>
      </c>
      <c r="B36" s="293"/>
      <c r="C36" s="280">
        <f t="shared" si="4"/>
        <v>0</v>
      </c>
      <c r="D36" s="288"/>
      <c r="E36" s="282" t="s">
        <v>119</v>
      </c>
      <c r="F36" s="298"/>
      <c r="G36" s="287">
        <f t="shared" si="0"/>
        <v>2716</v>
      </c>
      <c r="H36" s="288">
        <f t="shared" si="1"/>
        <v>2716</v>
      </c>
      <c r="I36" s="287"/>
      <c r="J36" s="287"/>
      <c r="K36" s="287">
        <v>2716</v>
      </c>
      <c r="L36" s="287"/>
      <c r="M36" s="311"/>
    </row>
    <row r="37" s="245" customFormat="1" ht="33" customHeight="1" spans="1:13">
      <c r="A37" s="282" t="s">
        <v>120</v>
      </c>
      <c r="B37" s="293"/>
      <c r="C37" s="280">
        <f t="shared" si="4"/>
        <v>0</v>
      </c>
      <c r="D37" s="288"/>
      <c r="E37" s="282" t="s">
        <v>121</v>
      </c>
      <c r="F37" s="298">
        <v>15592</v>
      </c>
      <c r="G37" s="287">
        <f t="shared" si="0"/>
        <v>15502</v>
      </c>
      <c r="H37" s="288">
        <f t="shared" si="1"/>
        <v>-90</v>
      </c>
      <c r="I37" s="287"/>
      <c r="J37" s="287"/>
      <c r="K37" s="287"/>
      <c r="L37" s="287">
        <f>-76-14</f>
        <v>-90</v>
      </c>
      <c r="M37" s="137" t="s">
        <v>122</v>
      </c>
    </row>
    <row r="38" s="245" customFormat="1" ht="25" customHeight="1" spans="1:13">
      <c r="A38" s="282" t="s">
        <v>123</v>
      </c>
      <c r="B38" s="293"/>
      <c r="C38" s="280">
        <f t="shared" si="4"/>
        <v>0</v>
      </c>
      <c r="D38" s="288"/>
      <c r="E38" s="299"/>
      <c r="F38" s="298"/>
      <c r="G38" s="287"/>
      <c r="H38" s="288">
        <f t="shared" si="1"/>
        <v>0</v>
      </c>
      <c r="I38" s="287"/>
      <c r="J38" s="287"/>
      <c r="K38" s="287"/>
      <c r="L38" s="287"/>
      <c r="M38" s="301"/>
    </row>
    <row r="39" s="245" customFormat="1" ht="25" customHeight="1" spans="1:13">
      <c r="A39" s="282" t="s">
        <v>124</v>
      </c>
      <c r="B39" s="293">
        <v>618</v>
      </c>
      <c r="C39" s="280">
        <f t="shared" si="4"/>
        <v>686</v>
      </c>
      <c r="D39" s="288">
        <v>68</v>
      </c>
      <c r="E39" s="299"/>
      <c r="F39" s="298"/>
      <c r="G39" s="287"/>
      <c r="H39" s="288">
        <f t="shared" si="1"/>
        <v>0</v>
      </c>
      <c r="I39" s="287"/>
      <c r="J39" s="287"/>
      <c r="K39" s="287"/>
      <c r="L39" s="287"/>
      <c r="M39" s="301"/>
    </row>
    <row r="40" s="245" customFormat="1" ht="25" customHeight="1" spans="1:13">
      <c r="A40" s="282" t="s">
        <v>125</v>
      </c>
      <c r="B40" s="293">
        <v>7292</v>
      </c>
      <c r="C40" s="280">
        <f t="shared" si="4"/>
        <v>8266</v>
      </c>
      <c r="D40" s="288">
        <v>974</v>
      </c>
      <c r="E40" s="299"/>
      <c r="F40" s="298"/>
      <c r="G40" s="287"/>
      <c r="H40" s="288">
        <f t="shared" ref="H40:H74" si="5">I40+J40+K40+L40</f>
        <v>0</v>
      </c>
      <c r="I40" s="287"/>
      <c r="J40" s="287"/>
      <c r="K40" s="287"/>
      <c r="L40" s="287"/>
      <c r="M40" s="301"/>
    </row>
    <row r="41" s="245" customFormat="1" ht="25" customHeight="1" spans="1:13">
      <c r="A41" s="282" t="s">
        <v>126</v>
      </c>
      <c r="B41" s="293"/>
      <c r="C41" s="280">
        <f t="shared" si="4"/>
        <v>10</v>
      </c>
      <c r="D41" s="288">
        <v>10</v>
      </c>
      <c r="E41" s="299"/>
      <c r="F41" s="298"/>
      <c r="G41" s="287"/>
      <c r="H41" s="288">
        <f t="shared" si="5"/>
        <v>0</v>
      </c>
      <c r="I41" s="287"/>
      <c r="J41" s="287"/>
      <c r="K41" s="287"/>
      <c r="L41" s="287"/>
      <c r="M41" s="301"/>
    </row>
    <row r="42" s="245" customFormat="1" ht="25" customHeight="1" spans="1:13">
      <c r="A42" s="282" t="s">
        <v>127</v>
      </c>
      <c r="B42" s="293">
        <v>547</v>
      </c>
      <c r="C42" s="280">
        <f t="shared" si="4"/>
        <v>588</v>
      </c>
      <c r="D42" s="288">
        <v>41</v>
      </c>
      <c r="E42" s="299"/>
      <c r="F42" s="298"/>
      <c r="G42" s="287"/>
      <c r="H42" s="288">
        <f t="shared" si="5"/>
        <v>0</v>
      </c>
      <c r="I42" s="287"/>
      <c r="J42" s="287"/>
      <c r="K42" s="287"/>
      <c r="L42" s="287"/>
      <c r="M42" s="301"/>
    </row>
    <row r="43" s="245" customFormat="1" ht="25" customHeight="1" spans="1:13">
      <c r="A43" s="282" t="s">
        <v>128</v>
      </c>
      <c r="B43" s="293">
        <v>12348</v>
      </c>
      <c r="C43" s="280">
        <f t="shared" si="4"/>
        <v>15509</v>
      </c>
      <c r="D43" s="288">
        <v>3161</v>
      </c>
      <c r="E43" s="299"/>
      <c r="F43" s="298"/>
      <c r="G43" s="287"/>
      <c r="H43" s="288">
        <f t="shared" si="5"/>
        <v>0</v>
      </c>
      <c r="I43" s="287"/>
      <c r="J43" s="287"/>
      <c r="K43" s="287"/>
      <c r="L43" s="287"/>
      <c r="M43" s="301"/>
    </row>
    <row r="44" s="245" customFormat="1" ht="25" customHeight="1" spans="1:13">
      <c r="A44" s="282" t="s">
        <v>129</v>
      </c>
      <c r="B44" s="293">
        <v>4206</v>
      </c>
      <c r="C44" s="280">
        <f t="shared" si="4"/>
        <v>5176</v>
      </c>
      <c r="D44" s="288">
        <v>970</v>
      </c>
      <c r="E44" s="299"/>
      <c r="F44" s="298"/>
      <c r="G44" s="287"/>
      <c r="H44" s="288">
        <f t="shared" si="5"/>
        <v>0</v>
      </c>
      <c r="I44" s="287"/>
      <c r="J44" s="287"/>
      <c r="K44" s="287"/>
      <c r="L44" s="287"/>
      <c r="M44" s="301"/>
    </row>
    <row r="45" s="245" customFormat="1" ht="25" customHeight="1" spans="1:13">
      <c r="A45" s="282" t="s">
        <v>130</v>
      </c>
      <c r="B45" s="293">
        <v>1987</v>
      </c>
      <c r="C45" s="280">
        <f t="shared" si="4"/>
        <v>2902</v>
      </c>
      <c r="D45" s="288">
        <v>915</v>
      </c>
      <c r="E45" s="299"/>
      <c r="F45" s="298"/>
      <c r="G45" s="287"/>
      <c r="H45" s="288">
        <f t="shared" si="5"/>
        <v>0</v>
      </c>
      <c r="I45" s="287"/>
      <c r="J45" s="287"/>
      <c r="K45" s="287"/>
      <c r="L45" s="287"/>
      <c r="M45" s="301"/>
    </row>
    <row r="46" s="245" customFormat="1" ht="25" customHeight="1" spans="1:13">
      <c r="A46" s="282" t="s">
        <v>131</v>
      </c>
      <c r="B46" s="293"/>
      <c r="C46" s="280">
        <f t="shared" si="4"/>
        <v>0</v>
      </c>
      <c r="D46" s="288"/>
      <c r="E46" s="299"/>
      <c r="F46" s="298"/>
      <c r="G46" s="287"/>
      <c r="H46" s="288">
        <f t="shared" si="5"/>
        <v>0</v>
      </c>
      <c r="I46" s="287"/>
      <c r="J46" s="287"/>
      <c r="K46" s="287"/>
      <c r="L46" s="287"/>
      <c r="M46" s="301"/>
    </row>
    <row r="47" s="245" customFormat="1" ht="25" customHeight="1" spans="1:13">
      <c r="A47" s="282" t="s">
        <v>132</v>
      </c>
      <c r="B47" s="293">
        <v>3691</v>
      </c>
      <c r="C47" s="280">
        <f t="shared" si="4"/>
        <v>4572</v>
      </c>
      <c r="D47" s="288">
        <v>881</v>
      </c>
      <c r="E47" s="299"/>
      <c r="F47" s="298"/>
      <c r="G47" s="287"/>
      <c r="H47" s="288">
        <f t="shared" si="5"/>
        <v>0</v>
      </c>
      <c r="I47" s="287"/>
      <c r="J47" s="287"/>
      <c r="K47" s="287"/>
      <c r="L47" s="287"/>
      <c r="M47" s="301"/>
    </row>
    <row r="48" s="245" customFormat="1" ht="25" customHeight="1" spans="1:13">
      <c r="A48" s="282" t="s">
        <v>133</v>
      </c>
      <c r="B48" s="293">
        <v>1771</v>
      </c>
      <c r="C48" s="280">
        <f t="shared" si="4"/>
        <v>3088</v>
      </c>
      <c r="D48" s="288">
        <v>1317</v>
      </c>
      <c r="E48" s="299"/>
      <c r="F48" s="298"/>
      <c r="G48" s="287"/>
      <c r="H48" s="288">
        <f t="shared" si="5"/>
        <v>0</v>
      </c>
      <c r="I48" s="287"/>
      <c r="J48" s="287"/>
      <c r="K48" s="287"/>
      <c r="L48" s="287"/>
      <c r="M48" s="301"/>
    </row>
    <row r="49" s="245" customFormat="1" ht="25" customHeight="1" spans="1:13">
      <c r="A49" s="282" t="s">
        <v>134</v>
      </c>
      <c r="B49" s="293"/>
      <c r="C49" s="280">
        <f t="shared" si="4"/>
        <v>0</v>
      </c>
      <c r="D49" s="288"/>
      <c r="E49" s="299"/>
      <c r="F49" s="298"/>
      <c r="G49" s="287"/>
      <c r="H49" s="288">
        <f t="shared" si="5"/>
        <v>0</v>
      </c>
      <c r="I49" s="287"/>
      <c r="J49" s="287"/>
      <c r="K49" s="287"/>
      <c r="L49" s="287"/>
      <c r="M49" s="301"/>
    </row>
    <row r="50" s="245" customFormat="1" ht="25" customHeight="1" spans="1:13">
      <c r="A50" s="282" t="s">
        <v>135</v>
      </c>
      <c r="B50" s="293"/>
      <c r="C50" s="280">
        <f t="shared" si="4"/>
        <v>0</v>
      </c>
      <c r="D50" s="288"/>
      <c r="E50" s="299"/>
      <c r="F50" s="298"/>
      <c r="G50" s="287"/>
      <c r="H50" s="288">
        <f t="shared" si="5"/>
        <v>0</v>
      </c>
      <c r="I50" s="287"/>
      <c r="J50" s="287"/>
      <c r="K50" s="287"/>
      <c r="L50" s="287"/>
      <c r="M50" s="301"/>
    </row>
    <row r="51" s="245" customFormat="1" ht="25" customHeight="1" spans="1:13">
      <c r="A51" s="282" t="s">
        <v>136</v>
      </c>
      <c r="B51" s="293"/>
      <c r="C51" s="280">
        <f t="shared" si="4"/>
        <v>0</v>
      </c>
      <c r="D51" s="288"/>
      <c r="E51" s="299"/>
      <c r="F51" s="298"/>
      <c r="G51" s="287"/>
      <c r="H51" s="288">
        <f t="shared" si="5"/>
        <v>0</v>
      </c>
      <c r="I51" s="287"/>
      <c r="J51" s="287"/>
      <c r="K51" s="287"/>
      <c r="L51" s="287"/>
      <c r="M51" s="301"/>
    </row>
    <row r="52" s="245" customFormat="1" ht="25" customHeight="1" spans="1:13">
      <c r="A52" s="291" t="s">
        <v>137</v>
      </c>
      <c r="B52" s="293"/>
      <c r="C52" s="280">
        <f t="shared" si="4"/>
        <v>0</v>
      </c>
      <c r="D52" s="288"/>
      <c r="E52" s="299"/>
      <c r="F52" s="298"/>
      <c r="G52" s="287"/>
      <c r="H52" s="288">
        <f t="shared" si="5"/>
        <v>0</v>
      </c>
      <c r="I52" s="287"/>
      <c r="J52" s="287"/>
      <c r="K52" s="287"/>
      <c r="L52" s="287"/>
      <c r="M52" s="301"/>
    </row>
    <row r="53" s="245" customFormat="1" ht="25" customHeight="1" spans="1:13">
      <c r="A53" s="282" t="s">
        <v>138</v>
      </c>
      <c r="B53" s="293">
        <v>125</v>
      </c>
      <c r="C53" s="280">
        <f t="shared" si="4"/>
        <v>428</v>
      </c>
      <c r="D53" s="288">
        <v>303</v>
      </c>
      <c r="E53" s="299"/>
      <c r="F53" s="298"/>
      <c r="G53" s="287"/>
      <c r="H53" s="288">
        <f t="shared" si="5"/>
        <v>0</v>
      </c>
      <c r="I53" s="287"/>
      <c r="J53" s="287"/>
      <c r="K53" s="287"/>
      <c r="L53" s="287"/>
      <c r="M53" s="301"/>
    </row>
    <row r="54" s="245" customFormat="1" ht="25" customHeight="1" spans="1:13">
      <c r="A54" s="282" t="s">
        <v>139</v>
      </c>
      <c r="B54" s="293"/>
      <c r="C54" s="280">
        <f t="shared" si="4"/>
        <v>0</v>
      </c>
      <c r="D54" s="288"/>
      <c r="E54" s="299"/>
      <c r="F54" s="298"/>
      <c r="G54" s="287"/>
      <c r="H54" s="288">
        <f t="shared" si="5"/>
        <v>0</v>
      </c>
      <c r="I54" s="287"/>
      <c r="J54" s="287"/>
      <c r="K54" s="287"/>
      <c r="L54" s="287"/>
      <c r="M54" s="301"/>
    </row>
    <row r="55" s="245" customFormat="1" ht="25" customHeight="1" spans="1:13">
      <c r="A55" s="282" t="s">
        <v>140</v>
      </c>
      <c r="B55" s="293"/>
      <c r="C55" s="280">
        <f t="shared" si="4"/>
        <v>284</v>
      </c>
      <c r="D55" s="288">
        <v>284</v>
      </c>
      <c r="E55" s="299"/>
      <c r="F55" s="298"/>
      <c r="G55" s="287"/>
      <c r="H55" s="288">
        <f t="shared" si="5"/>
        <v>0</v>
      </c>
      <c r="I55" s="287"/>
      <c r="J55" s="287"/>
      <c r="K55" s="287"/>
      <c r="L55" s="287"/>
      <c r="M55" s="301"/>
    </row>
    <row r="56" s="245" customFormat="1" ht="25" customHeight="1" spans="1:13">
      <c r="A56" s="282" t="s">
        <v>141</v>
      </c>
      <c r="B56" s="293"/>
      <c r="C56" s="280">
        <f t="shared" si="4"/>
        <v>39</v>
      </c>
      <c r="D56" s="288">
        <v>39</v>
      </c>
      <c r="E56" s="299"/>
      <c r="F56" s="298"/>
      <c r="G56" s="287"/>
      <c r="H56" s="288">
        <f t="shared" si="5"/>
        <v>0</v>
      </c>
      <c r="I56" s="287"/>
      <c r="J56" s="287"/>
      <c r="K56" s="287"/>
      <c r="L56" s="287"/>
      <c r="M56" s="301"/>
    </row>
    <row r="57" s="245" customFormat="1" ht="25" customHeight="1" spans="1:13">
      <c r="A57" s="300" t="s">
        <v>142</v>
      </c>
      <c r="B57" s="293"/>
      <c r="C57" s="280">
        <f t="shared" si="4"/>
        <v>0</v>
      </c>
      <c r="D57" s="288"/>
      <c r="E57" s="299"/>
      <c r="F57" s="298"/>
      <c r="G57" s="287"/>
      <c r="H57" s="288">
        <f t="shared" si="5"/>
        <v>0</v>
      </c>
      <c r="I57" s="287"/>
      <c r="J57" s="287"/>
      <c r="K57" s="287"/>
      <c r="L57" s="287"/>
      <c r="M57" s="301"/>
    </row>
    <row r="58" s="245" customFormat="1" ht="25" customHeight="1" spans="1:13">
      <c r="A58" s="301" t="s">
        <v>143</v>
      </c>
      <c r="B58" s="293"/>
      <c r="C58" s="280">
        <f t="shared" si="4"/>
        <v>0</v>
      </c>
      <c r="D58" s="288"/>
      <c r="E58" s="299"/>
      <c r="F58" s="298"/>
      <c r="G58" s="287"/>
      <c r="H58" s="288">
        <f t="shared" si="5"/>
        <v>0</v>
      </c>
      <c r="I58" s="287"/>
      <c r="J58" s="287"/>
      <c r="K58" s="287"/>
      <c r="L58" s="287"/>
      <c r="M58" s="301"/>
    </row>
    <row r="59" s="245" customFormat="1" ht="25" customHeight="1" spans="1:13">
      <c r="A59" s="301" t="s">
        <v>144</v>
      </c>
      <c r="B59" s="293"/>
      <c r="C59" s="280">
        <f t="shared" si="4"/>
        <v>0</v>
      </c>
      <c r="D59" s="288"/>
      <c r="E59" s="299"/>
      <c r="F59" s="298"/>
      <c r="G59" s="287"/>
      <c r="H59" s="288">
        <f t="shared" si="5"/>
        <v>0</v>
      </c>
      <c r="I59" s="287"/>
      <c r="J59" s="287"/>
      <c r="K59" s="287"/>
      <c r="L59" s="287"/>
      <c r="M59" s="301"/>
    </row>
    <row r="60" s="245" customFormat="1" ht="25" customHeight="1" spans="1:13">
      <c r="A60" s="302" t="s">
        <v>145</v>
      </c>
      <c r="B60" s="293">
        <v>325</v>
      </c>
      <c r="C60" s="280">
        <f t="shared" ref="C60:C67" si="6">B60+D60</f>
        <v>325</v>
      </c>
      <c r="D60" s="288"/>
      <c r="E60" s="299"/>
      <c r="F60" s="298"/>
      <c r="G60" s="287"/>
      <c r="H60" s="288">
        <f t="shared" si="5"/>
        <v>0</v>
      </c>
      <c r="I60" s="287"/>
      <c r="J60" s="287"/>
      <c r="K60" s="287"/>
      <c r="L60" s="287"/>
      <c r="M60" s="301"/>
    </row>
    <row r="61" s="245" customFormat="1" ht="25" customHeight="1" spans="1:13">
      <c r="A61" s="303" t="s">
        <v>146</v>
      </c>
      <c r="B61" s="298">
        <f>SUM(B62:B82)</f>
        <v>6102</v>
      </c>
      <c r="C61" s="280">
        <f t="shared" si="6"/>
        <v>12177</v>
      </c>
      <c r="D61" s="289">
        <f>SUM(D62:D82)</f>
        <v>6075</v>
      </c>
      <c r="E61" s="304"/>
      <c r="F61" s="298"/>
      <c r="G61" s="287"/>
      <c r="H61" s="288">
        <f t="shared" si="5"/>
        <v>0</v>
      </c>
      <c r="I61" s="287"/>
      <c r="J61" s="287"/>
      <c r="K61" s="287"/>
      <c r="L61" s="287"/>
      <c r="M61" s="301"/>
    </row>
    <row r="62" s="245" customFormat="1" ht="25" customHeight="1" spans="1:13">
      <c r="A62" s="295" t="s">
        <v>147</v>
      </c>
      <c r="B62" s="293">
        <v>71</v>
      </c>
      <c r="C62" s="280">
        <f t="shared" si="6"/>
        <v>2573</v>
      </c>
      <c r="D62" s="288">
        <f>2+2500</f>
        <v>2502</v>
      </c>
      <c r="E62" s="295" t="s">
        <v>148</v>
      </c>
      <c r="F62" s="298"/>
      <c r="G62" s="287"/>
      <c r="H62" s="288">
        <f t="shared" si="5"/>
        <v>0</v>
      </c>
      <c r="I62" s="287"/>
      <c r="J62" s="287"/>
      <c r="K62" s="287"/>
      <c r="L62" s="287"/>
      <c r="M62" s="301"/>
    </row>
    <row r="63" s="245" customFormat="1" ht="25" customHeight="1" spans="1:13">
      <c r="A63" s="295" t="s">
        <v>149</v>
      </c>
      <c r="B63" s="293"/>
      <c r="C63" s="280">
        <f t="shared" si="6"/>
        <v>0</v>
      </c>
      <c r="D63" s="288"/>
      <c r="E63" s="295" t="s">
        <v>148</v>
      </c>
      <c r="F63" s="298"/>
      <c r="G63" s="287"/>
      <c r="H63" s="288">
        <f t="shared" si="5"/>
        <v>0</v>
      </c>
      <c r="I63" s="287"/>
      <c r="J63" s="287"/>
      <c r="K63" s="287"/>
      <c r="L63" s="287"/>
      <c r="M63" s="301"/>
    </row>
    <row r="64" s="245" customFormat="1" ht="25" customHeight="1" spans="1:13">
      <c r="A64" s="295" t="s">
        <v>150</v>
      </c>
      <c r="B64" s="293"/>
      <c r="C64" s="280">
        <f t="shared" si="6"/>
        <v>0</v>
      </c>
      <c r="D64" s="305"/>
      <c r="E64" s="290" t="s">
        <v>148</v>
      </c>
      <c r="F64" s="284"/>
      <c r="G64" s="287"/>
      <c r="H64" s="288">
        <f t="shared" si="5"/>
        <v>0</v>
      </c>
      <c r="I64" s="287"/>
      <c r="J64" s="287"/>
      <c r="K64" s="287"/>
      <c r="L64" s="287"/>
      <c r="M64" s="301"/>
    </row>
    <row r="65" s="245" customFormat="1" ht="25" customHeight="1" spans="1:13">
      <c r="A65" s="295" t="s">
        <v>151</v>
      </c>
      <c r="B65" s="293"/>
      <c r="C65" s="280">
        <f t="shared" si="6"/>
        <v>0</v>
      </c>
      <c r="D65" s="305"/>
      <c r="E65" s="290" t="s">
        <v>148</v>
      </c>
      <c r="F65" s="284"/>
      <c r="G65" s="287"/>
      <c r="H65" s="288">
        <f t="shared" si="5"/>
        <v>0</v>
      </c>
      <c r="I65" s="287"/>
      <c r="J65" s="287"/>
      <c r="K65" s="287"/>
      <c r="L65" s="287"/>
      <c r="M65" s="301"/>
    </row>
    <row r="66" s="245" customFormat="1" ht="25" customHeight="1" spans="1:13">
      <c r="A66" s="295" t="s">
        <v>152</v>
      </c>
      <c r="B66" s="293"/>
      <c r="C66" s="280">
        <f t="shared" si="6"/>
        <v>0</v>
      </c>
      <c r="D66" s="305"/>
      <c r="E66" s="290" t="s">
        <v>148</v>
      </c>
      <c r="F66" s="284"/>
      <c r="G66" s="287"/>
      <c r="H66" s="288">
        <f t="shared" si="5"/>
        <v>0</v>
      </c>
      <c r="I66" s="287"/>
      <c r="J66" s="287"/>
      <c r="K66" s="287"/>
      <c r="L66" s="287"/>
      <c r="M66" s="301"/>
    </row>
    <row r="67" s="245" customFormat="1" ht="25" customHeight="1" spans="1:13">
      <c r="A67" s="295" t="s">
        <v>153</v>
      </c>
      <c r="B67" s="293"/>
      <c r="C67" s="280">
        <f t="shared" si="6"/>
        <v>0</v>
      </c>
      <c r="D67" s="305"/>
      <c r="E67" s="290" t="s">
        <v>148</v>
      </c>
      <c r="F67" s="284"/>
      <c r="G67" s="287"/>
      <c r="H67" s="288">
        <f t="shared" si="5"/>
        <v>0</v>
      </c>
      <c r="I67" s="287"/>
      <c r="J67" s="287"/>
      <c r="K67" s="287"/>
      <c r="L67" s="287"/>
      <c r="M67" s="301"/>
    </row>
    <row r="68" s="245" customFormat="1" ht="25" customHeight="1" spans="1:13">
      <c r="A68" s="295" t="s">
        <v>154</v>
      </c>
      <c r="B68" s="293">
        <v>300</v>
      </c>
      <c r="C68" s="280">
        <f t="shared" ref="C68:C91" si="7">B68+D68</f>
        <v>300</v>
      </c>
      <c r="D68" s="305"/>
      <c r="E68" s="290" t="s">
        <v>148</v>
      </c>
      <c r="F68" s="284"/>
      <c r="G68" s="287"/>
      <c r="H68" s="288">
        <f t="shared" si="5"/>
        <v>0</v>
      </c>
      <c r="I68" s="287"/>
      <c r="J68" s="287"/>
      <c r="K68" s="287"/>
      <c r="L68" s="287"/>
      <c r="M68" s="301"/>
    </row>
    <row r="69" s="245" customFormat="1" ht="25" customHeight="1" spans="1:13">
      <c r="A69" s="295" t="s">
        <v>155</v>
      </c>
      <c r="B69" s="293">
        <v>38</v>
      </c>
      <c r="C69" s="280">
        <f t="shared" si="7"/>
        <v>738</v>
      </c>
      <c r="D69" s="305">
        <v>700</v>
      </c>
      <c r="E69" s="290" t="s">
        <v>148</v>
      </c>
      <c r="F69" s="284"/>
      <c r="G69" s="287"/>
      <c r="H69" s="288">
        <f t="shared" si="5"/>
        <v>0</v>
      </c>
      <c r="I69" s="287"/>
      <c r="J69" s="287"/>
      <c r="K69" s="287"/>
      <c r="L69" s="287"/>
      <c r="M69" s="301"/>
    </row>
    <row r="70" s="245" customFormat="1" ht="25" customHeight="1" spans="1:13">
      <c r="A70" s="295" t="s">
        <v>156</v>
      </c>
      <c r="B70" s="293">
        <v>246</v>
      </c>
      <c r="C70" s="280">
        <f t="shared" si="7"/>
        <v>287</v>
      </c>
      <c r="D70" s="305">
        <v>41</v>
      </c>
      <c r="E70" s="290" t="s">
        <v>148</v>
      </c>
      <c r="F70" s="284"/>
      <c r="G70" s="287"/>
      <c r="H70" s="288">
        <f t="shared" si="5"/>
        <v>0</v>
      </c>
      <c r="I70" s="287"/>
      <c r="J70" s="287"/>
      <c r="K70" s="287"/>
      <c r="L70" s="287"/>
      <c r="M70" s="301"/>
    </row>
    <row r="71" s="245" customFormat="1" ht="25" customHeight="1" spans="1:13">
      <c r="A71" s="295" t="s">
        <v>157</v>
      </c>
      <c r="B71" s="293">
        <v>63</v>
      </c>
      <c r="C71" s="280">
        <f t="shared" si="7"/>
        <v>63</v>
      </c>
      <c r="D71" s="305"/>
      <c r="E71" s="290" t="s">
        <v>148</v>
      </c>
      <c r="F71" s="284"/>
      <c r="G71" s="287"/>
      <c r="H71" s="288">
        <f t="shared" si="5"/>
        <v>0</v>
      </c>
      <c r="I71" s="287"/>
      <c r="J71" s="287"/>
      <c r="K71" s="287"/>
      <c r="L71" s="287"/>
      <c r="M71" s="301"/>
    </row>
    <row r="72" s="245" customFormat="1" ht="25" customHeight="1" spans="1:13">
      <c r="A72" s="295" t="s">
        <v>158</v>
      </c>
      <c r="B72" s="293"/>
      <c r="C72" s="280">
        <f t="shared" si="7"/>
        <v>80</v>
      </c>
      <c r="D72" s="305">
        <v>80</v>
      </c>
      <c r="E72" s="290" t="s">
        <v>148</v>
      </c>
      <c r="F72" s="284"/>
      <c r="G72" s="287"/>
      <c r="H72" s="288">
        <f t="shared" si="5"/>
        <v>0</v>
      </c>
      <c r="I72" s="287"/>
      <c r="J72" s="287"/>
      <c r="K72" s="287"/>
      <c r="L72" s="287"/>
      <c r="M72" s="301"/>
    </row>
    <row r="73" s="245" customFormat="1" ht="25" customHeight="1" spans="1:13">
      <c r="A73" s="295" t="s">
        <v>159</v>
      </c>
      <c r="B73" s="293">
        <v>4910</v>
      </c>
      <c r="C73" s="280">
        <f t="shared" si="7"/>
        <v>7200</v>
      </c>
      <c r="D73" s="305">
        <v>2290</v>
      </c>
      <c r="E73" s="290" t="s">
        <v>148</v>
      </c>
      <c r="F73" s="284"/>
      <c r="G73" s="287"/>
      <c r="H73" s="288">
        <f t="shared" si="5"/>
        <v>0</v>
      </c>
      <c r="I73" s="287"/>
      <c r="J73" s="287"/>
      <c r="K73" s="287"/>
      <c r="L73" s="287"/>
      <c r="M73" s="301"/>
    </row>
    <row r="74" s="245" customFormat="1" ht="25" customHeight="1" spans="1:13">
      <c r="A74" s="295" t="s">
        <v>160</v>
      </c>
      <c r="B74" s="293">
        <v>100</v>
      </c>
      <c r="C74" s="280">
        <f t="shared" si="7"/>
        <v>100</v>
      </c>
      <c r="D74" s="305"/>
      <c r="E74" s="290" t="s">
        <v>148</v>
      </c>
      <c r="F74" s="284"/>
      <c r="G74" s="287"/>
      <c r="H74" s="288">
        <f t="shared" si="5"/>
        <v>0</v>
      </c>
      <c r="I74" s="287"/>
      <c r="J74" s="287"/>
      <c r="K74" s="287"/>
      <c r="L74" s="287"/>
      <c r="M74" s="301"/>
    </row>
    <row r="75" s="245" customFormat="1" ht="25" customHeight="1" spans="1:13">
      <c r="A75" s="295" t="s">
        <v>161</v>
      </c>
      <c r="B75" s="293"/>
      <c r="C75" s="280">
        <f t="shared" si="7"/>
        <v>194</v>
      </c>
      <c r="D75" s="305">
        <v>194</v>
      </c>
      <c r="E75" s="290" t="s">
        <v>148</v>
      </c>
      <c r="F75" s="284"/>
      <c r="G75" s="287"/>
      <c r="H75" s="288">
        <f t="shared" ref="H75:H92" si="8">I75+J75+K75+L75</f>
        <v>0</v>
      </c>
      <c r="I75" s="287"/>
      <c r="J75" s="287"/>
      <c r="K75" s="287"/>
      <c r="L75" s="287"/>
      <c r="M75" s="301"/>
    </row>
    <row r="76" s="245" customFormat="1" ht="25" customHeight="1" spans="1:13">
      <c r="A76" s="295" t="s">
        <v>162</v>
      </c>
      <c r="B76" s="293"/>
      <c r="C76" s="280">
        <f t="shared" si="7"/>
        <v>0</v>
      </c>
      <c r="D76" s="305"/>
      <c r="E76" s="290" t="s">
        <v>148</v>
      </c>
      <c r="F76" s="284"/>
      <c r="G76" s="287"/>
      <c r="H76" s="288">
        <f t="shared" si="8"/>
        <v>0</v>
      </c>
      <c r="I76" s="287"/>
      <c r="J76" s="287"/>
      <c r="K76" s="287"/>
      <c r="L76" s="287"/>
      <c r="M76" s="301"/>
    </row>
    <row r="77" s="245" customFormat="1" ht="25" customHeight="1" spans="1:13">
      <c r="A77" s="295" t="s">
        <v>163</v>
      </c>
      <c r="B77" s="293"/>
      <c r="C77" s="280">
        <f t="shared" si="7"/>
        <v>173</v>
      </c>
      <c r="D77" s="305">
        <v>173</v>
      </c>
      <c r="E77" s="290" t="s">
        <v>148</v>
      </c>
      <c r="F77" s="284"/>
      <c r="G77" s="287"/>
      <c r="H77" s="288">
        <f t="shared" si="8"/>
        <v>0</v>
      </c>
      <c r="I77" s="287"/>
      <c r="J77" s="287"/>
      <c r="K77" s="287"/>
      <c r="L77" s="287"/>
      <c r="M77" s="301"/>
    </row>
    <row r="78" s="245" customFormat="1" ht="25" customHeight="1" spans="1:13">
      <c r="A78" s="295" t="s">
        <v>164</v>
      </c>
      <c r="B78" s="293">
        <v>1</v>
      </c>
      <c r="C78" s="280">
        <f t="shared" si="7"/>
        <v>96</v>
      </c>
      <c r="D78" s="305">
        <v>95</v>
      </c>
      <c r="E78" s="295" t="s">
        <v>148</v>
      </c>
      <c r="F78" s="298"/>
      <c r="G78" s="287"/>
      <c r="H78" s="288">
        <f t="shared" si="8"/>
        <v>0</v>
      </c>
      <c r="I78" s="287"/>
      <c r="J78" s="287"/>
      <c r="K78" s="287"/>
      <c r="L78" s="287"/>
      <c r="M78" s="301"/>
    </row>
    <row r="79" s="245" customFormat="1" ht="25" customHeight="1" spans="1:13">
      <c r="A79" s="295" t="s">
        <v>165</v>
      </c>
      <c r="B79" s="293"/>
      <c r="C79" s="280">
        <f t="shared" si="7"/>
        <v>0</v>
      </c>
      <c r="D79" s="305"/>
      <c r="E79" s="295" t="s">
        <v>148</v>
      </c>
      <c r="F79" s="298"/>
      <c r="G79" s="287"/>
      <c r="H79" s="288">
        <f t="shared" si="8"/>
        <v>0</v>
      </c>
      <c r="I79" s="287"/>
      <c r="J79" s="287"/>
      <c r="K79" s="287"/>
      <c r="L79" s="287"/>
      <c r="M79" s="301"/>
    </row>
    <row r="80" s="245" customFormat="1" ht="25" customHeight="1" spans="1:13">
      <c r="A80" s="295" t="s">
        <v>166</v>
      </c>
      <c r="B80" s="298">
        <v>151</v>
      </c>
      <c r="C80" s="280">
        <f t="shared" si="7"/>
        <v>151</v>
      </c>
      <c r="D80" s="315"/>
      <c r="E80" s="295" t="s">
        <v>148</v>
      </c>
      <c r="F80" s="298"/>
      <c r="G80" s="287"/>
      <c r="H80" s="288">
        <f t="shared" si="8"/>
        <v>0</v>
      </c>
      <c r="I80" s="287"/>
      <c r="J80" s="287"/>
      <c r="K80" s="287"/>
      <c r="L80" s="287"/>
      <c r="M80" s="301"/>
    </row>
    <row r="81" s="245" customFormat="1" ht="25" customHeight="1" spans="1:13">
      <c r="A81" s="316" t="s">
        <v>167</v>
      </c>
      <c r="B81" s="298">
        <v>222</v>
      </c>
      <c r="C81" s="280">
        <f t="shared" si="7"/>
        <v>222</v>
      </c>
      <c r="D81" s="315"/>
      <c r="E81" s="295"/>
      <c r="F81" s="298"/>
      <c r="G81" s="287"/>
      <c r="H81" s="288">
        <f t="shared" si="8"/>
        <v>0</v>
      </c>
      <c r="I81" s="287"/>
      <c r="J81" s="287"/>
      <c r="K81" s="287"/>
      <c r="L81" s="287"/>
      <c r="M81" s="301"/>
    </row>
    <row r="82" s="245" customFormat="1" ht="25" customHeight="1" spans="1:13">
      <c r="A82" s="317" t="s">
        <v>168</v>
      </c>
      <c r="B82" s="293"/>
      <c r="C82" s="280">
        <f t="shared" si="7"/>
        <v>0</v>
      </c>
      <c r="D82" s="305"/>
      <c r="E82" s="295" t="s">
        <v>148</v>
      </c>
      <c r="F82" s="298"/>
      <c r="G82" s="287"/>
      <c r="H82" s="288">
        <f t="shared" si="8"/>
        <v>0</v>
      </c>
      <c r="I82" s="287"/>
      <c r="J82" s="287"/>
      <c r="K82" s="287"/>
      <c r="L82" s="287"/>
      <c r="M82" s="301"/>
    </row>
    <row r="83" s="245" customFormat="1" ht="25" customHeight="1" spans="1:13">
      <c r="A83" s="283" t="s">
        <v>169</v>
      </c>
      <c r="B83" s="284">
        <v>36032</v>
      </c>
      <c r="C83" s="280">
        <f t="shared" si="7"/>
        <v>36872</v>
      </c>
      <c r="D83" s="318">
        <v>840</v>
      </c>
      <c r="E83" s="290"/>
      <c r="F83" s="298"/>
      <c r="G83" s="287"/>
      <c r="H83" s="288">
        <f t="shared" si="8"/>
        <v>0</v>
      </c>
      <c r="I83" s="287"/>
      <c r="J83" s="287"/>
      <c r="K83" s="287"/>
      <c r="L83" s="287"/>
      <c r="M83" s="301"/>
    </row>
    <row r="84" s="245" customFormat="1" ht="25" customHeight="1" spans="1:13">
      <c r="A84" s="283" t="s">
        <v>170</v>
      </c>
      <c r="B84" s="284">
        <v>11848</v>
      </c>
      <c r="C84" s="280">
        <f t="shared" si="7"/>
        <v>15779</v>
      </c>
      <c r="D84" s="318">
        <f>SUM(D85:D88)</f>
        <v>3931</v>
      </c>
      <c r="E84" s="290"/>
      <c r="F84" s="284"/>
      <c r="G84" s="287"/>
      <c r="H84" s="288">
        <f t="shared" si="8"/>
        <v>0</v>
      </c>
      <c r="I84" s="287"/>
      <c r="J84" s="287"/>
      <c r="K84" s="287"/>
      <c r="L84" s="287"/>
      <c r="M84" s="301"/>
    </row>
    <row r="85" s="245" customFormat="1" ht="25" customHeight="1" spans="1:13">
      <c r="A85" s="290" t="s">
        <v>171</v>
      </c>
      <c r="B85" s="284">
        <v>7548</v>
      </c>
      <c r="C85" s="280">
        <f t="shared" si="7"/>
        <v>7548</v>
      </c>
      <c r="D85" s="318"/>
      <c r="E85" s="290"/>
      <c r="F85" s="284"/>
      <c r="G85" s="287"/>
      <c r="H85" s="288">
        <f t="shared" si="8"/>
        <v>0</v>
      </c>
      <c r="I85" s="287"/>
      <c r="J85" s="287"/>
      <c r="K85" s="287"/>
      <c r="L85" s="287"/>
      <c r="M85" s="301"/>
    </row>
    <row r="86" s="245" customFormat="1" ht="25" customHeight="1" spans="1:13">
      <c r="A86" s="290" t="s">
        <v>172</v>
      </c>
      <c r="B86" s="284">
        <v>4300</v>
      </c>
      <c r="C86" s="280">
        <f t="shared" si="7"/>
        <v>8231</v>
      </c>
      <c r="D86" s="318">
        <f>2856+582-307+800</f>
        <v>3931</v>
      </c>
      <c r="E86" s="290"/>
      <c r="F86" s="284"/>
      <c r="G86" s="287"/>
      <c r="H86" s="288">
        <f t="shared" si="8"/>
        <v>0</v>
      </c>
      <c r="I86" s="287"/>
      <c r="J86" s="287"/>
      <c r="K86" s="287"/>
      <c r="L86" s="287"/>
      <c r="M86" s="301"/>
    </row>
    <row r="87" s="245" customFormat="1" ht="25" customHeight="1" spans="1:13">
      <c r="A87" s="290" t="s">
        <v>173</v>
      </c>
      <c r="B87" s="284"/>
      <c r="C87" s="280">
        <f t="shared" si="7"/>
        <v>0</v>
      </c>
      <c r="D87" s="318"/>
      <c r="E87" s="290"/>
      <c r="F87" s="284"/>
      <c r="G87" s="287"/>
      <c r="H87" s="288">
        <f t="shared" si="8"/>
        <v>0</v>
      </c>
      <c r="I87" s="287"/>
      <c r="J87" s="287"/>
      <c r="K87" s="287"/>
      <c r="L87" s="287"/>
      <c r="M87" s="301"/>
    </row>
    <row r="88" s="245" customFormat="1" ht="25" customHeight="1" spans="1:13">
      <c r="A88" s="290" t="s">
        <v>174</v>
      </c>
      <c r="B88" s="284"/>
      <c r="C88" s="280">
        <f t="shared" si="7"/>
        <v>0</v>
      </c>
      <c r="D88" s="318"/>
      <c r="E88" s="319"/>
      <c r="F88" s="284"/>
      <c r="G88" s="287"/>
      <c r="H88" s="288">
        <f t="shared" si="8"/>
        <v>0</v>
      </c>
      <c r="I88" s="287"/>
      <c r="J88" s="287"/>
      <c r="K88" s="287"/>
      <c r="L88" s="287"/>
      <c r="M88" s="301"/>
    </row>
    <row r="89" s="246" customFormat="1" ht="25" customHeight="1" spans="1:13">
      <c r="A89" s="320" t="s">
        <v>175</v>
      </c>
      <c r="B89" s="284"/>
      <c r="C89" s="280">
        <f t="shared" si="7"/>
        <v>0</v>
      </c>
      <c r="D89" s="318"/>
      <c r="E89" s="319"/>
      <c r="F89" s="284"/>
      <c r="G89" s="321"/>
      <c r="H89" s="288">
        <f t="shared" si="8"/>
        <v>0</v>
      </c>
      <c r="I89" s="321"/>
      <c r="J89" s="321"/>
      <c r="K89" s="321"/>
      <c r="L89" s="321"/>
      <c r="M89" s="328"/>
    </row>
    <row r="90" s="245" customFormat="1" ht="25" customHeight="1" spans="1:13">
      <c r="A90" s="322" t="s">
        <v>176</v>
      </c>
      <c r="B90" s="284">
        <v>10000</v>
      </c>
      <c r="C90" s="280">
        <f t="shared" si="7"/>
        <v>10181</v>
      </c>
      <c r="D90" s="318">
        <f>981-800</f>
        <v>181</v>
      </c>
      <c r="E90" s="290"/>
      <c r="F90" s="284"/>
      <c r="G90" s="287"/>
      <c r="H90" s="288">
        <f t="shared" si="8"/>
        <v>0</v>
      </c>
      <c r="I90" s="287"/>
      <c r="J90" s="287"/>
      <c r="K90" s="287"/>
      <c r="L90" s="287"/>
      <c r="M90" s="301"/>
    </row>
    <row r="91" s="245" customFormat="1" ht="25" customHeight="1" spans="1:13">
      <c r="A91" s="322" t="s">
        <v>177</v>
      </c>
      <c r="B91" s="284"/>
      <c r="C91" s="280">
        <f t="shared" si="7"/>
        <v>0</v>
      </c>
      <c r="D91" s="285"/>
      <c r="E91" s="290" t="s">
        <v>148</v>
      </c>
      <c r="F91" s="284"/>
      <c r="G91" s="287"/>
      <c r="H91" s="288">
        <f t="shared" si="8"/>
        <v>0</v>
      </c>
      <c r="I91" s="287"/>
      <c r="J91" s="287"/>
      <c r="K91" s="287"/>
      <c r="L91" s="287"/>
      <c r="M91" s="301"/>
    </row>
    <row r="92" s="245" customFormat="1" ht="25" customHeight="1" spans="1:13">
      <c r="A92" s="282"/>
      <c r="B92" s="284"/>
      <c r="C92" s="280"/>
      <c r="D92" s="285"/>
      <c r="E92" s="290"/>
      <c r="F92" s="284"/>
      <c r="G92" s="287"/>
      <c r="H92" s="288">
        <f t="shared" si="8"/>
        <v>0</v>
      </c>
      <c r="I92" s="287"/>
      <c r="J92" s="287"/>
      <c r="K92" s="287"/>
      <c r="L92" s="287"/>
      <c r="M92" s="301"/>
    </row>
    <row r="93" s="245" customFormat="1" ht="25" customHeight="1" spans="1:13">
      <c r="A93" s="278" t="s">
        <v>178</v>
      </c>
      <c r="B93" s="293">
        <f>B7+B8</f>
        <v>215900</v>
      </c>
      <c r="C93" s="288">
        <f>C7+C8</f>
        <v>253414</v>
      </c>
      <c r="D93" s="288">
        <f>D7+D8</f>
        <v>37514</v>
      </c>
      <c r="E93" s="278" t="s">
        <v>179</v>
      </c>
      <c r="F93" s="293">
        <f t="shared" ref="F93:L93" si="9">F33+F32</f>
        <v>215900</v>
      </c>
      <c r="G93" s="288">
        <f t="shared" si="9"/>
        <v>253414</v>
      </c>
      <c r="H93" s="288">
        <f t="shared" si="9"/>
        <v>37514</v>
      </c>
      <c r="I93" s="288">
        <f t="shared" si="9"/>
        <v>981</v>
      </c>
      <c r="J93" s="288">
        <f t="shared" si="9"/>
        <v>6075</v>
      </c>
      <c r="K93" s="288">
        <f t="shared" si="9"/>
        <v>26487</v>
      </c>
      <c r="L93" s="288">
        <f t="shared" si="9"/>
        <v>3971</v>
      </c>
      <c r="M93" s="301"/>
    </row>
    <row r="94" s="245" customFormat="1" ht="11.25" spans="1:13">
      <c r="A94" s="323"/>
      <c r="C94" s="324"/>
      <c r="D94" s="324"/>
      <c r="E94" s="323"/>
      <c r="F94" s="325"/>
      <c r="G94" s="326"/>
      <c r="H94" s="327"/>
      <c r="I94" s="326"/>
      <c r="J94" s="326"/>
      <c r="K94" s="326"/>
      <c r="L94" s="326"/>
      <c r="M94" s="329"/>
    </row>
    <row r="95" s="245" customFormat="1" ht="11.25" spans="1:13">
      <c r="A95" s="323"/>
      <c r="C95" s="324"/>
      <c r="D95" s="324"/>
      <c r="E95" s="323"/>
      <c r="F95" s="325"/>
      <c r="G95" s="326"/>
      <c r="H95" s="327"/>
      <c r="I95" s="326"/>
      <c r="J95" s="326"/>
      <c r="K95" s="326"/>
      <c r="L95" s="326"/>
      <c r="M95" s="329"/>
    </row>
  </sheetData>
  <mergeCells count="14">
    <mergeCell ref="A2:M2"/>
    <mergeCell ref="A3:E3"/>
    <mergeCell ref="F3:J3"/>
    <mergeCell ref="A4:D4"/>
    <mergeCell ref="E4:L4"/>
    <mergeCell ref="H5:L5"/>
    <mergeCell ref="A5:A6"/>
    <mergeCell ref="B5:B6"/>
    <mergeCell ref="C5:C6"/>
    <mergeCell ref="D5:D6"/>
    <mergeCell ref="E5:E6"/>
    <mergeCell ref="F5:F6"/>
    <mergeCell ref="G5:G6"/>
    <mergeCell ref="M4:M6"/>
  </mergeCells>
  <printOptions horizontalCentered="1"/>
  <pageMargins left="0.751388888888889" right="0.751388888888889" top="1" bottom="1" header="0.5" footer="0.5"/>
  <pageSetup paperSize="9" scale="98" fitToHeight="0" orientation="landscape" horizontalDpi="600"/>
  <headerFooter>
    <oddFooter>&amp;C第 &amp;P-1 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L3" sqref="L3"/>
    </sheetView>
  </sheetViews>
  <sheetFormatPr defaultColWidth="9" defaultRowHeight="13.5" outlineLevelCol="4"/>
  <cols>
    <col min="1" max="1" width="7.125" style="224" customWidth="1"/>
    <col min="2" max="2" width="32.25" style="110" customWidth="1"/>
    <col min="3" max="3" width="17" style="110" customWidth="1"/>
    <col min="4" max="4" width="17.6" style="110" customWidth="1"/>
    <col min="5" max="5" width="12" style="110" customWidth="1"/>
    <col min="6" max="16384" width="9" style="110"/>
  </cols>
  <sheetData>
    <row r="1" ht="20.25" spans="1:3">
      <c r="A1" s="225" t="s">
        <v>180</v>
      </c>
      <c r="B1" s="226"/>
      <c r="C1" s="226"/>
    </row>
    <row r="2" ht="36" customHeight="1" spans="1:5">
      <c r="A2" s="227" t="s">
        <v>181</v>
      </c>
      <c r="B2" s="227"/>
      <c r="C2" s="227"/>
      <c r="D2" s="227"/>
      <c r="E2" s="227"/>
    </row>
    <row r="3" s="163" customFormat="1" ht="24" customHeight="1" spans="1:5">
      <c r="A3" s="228" t="s">
        <v>182</v>
      </c>
      <c r="B3" s="228"/>
      <c r="C3" s="170" t="s">
        <v>183</v>
      </c>
      <c r="D3" s="170"/>
      <c r="E3" s="229" t="s">
        <v>184</v>
      </c>
    </row>
    <row r="4" ht="14.25" spans="1:5">
      <c r="A4" s="230" t="s">
        <v>185</v>
      </c>
      <c r="B4" s="231" t="s">
        <v>186</v>
      </c>
      <c r="C4" s="172" t="s">
        <v>187</v>
      </c>
      <c r="D4" s="232" t="s">
        <v>188</v>
      </c>
      <c r="E4" s="233" t="s">
        <v>189</v>
      </c>
    </row>
    <row r="5" ht="21" customHeight="1" spans="1:5">
      <c r="A5" s="230" t="s">
        <v>190</v>
      </c>
      <c r="B5" s="234" t="s">
        <v>191</v>
      </c>
      <c r="C5" s="235">
        <f>SUM(C6:C22)</f>
        <v>16073</v>
      </c>
      <c r="D5" s="235">
        <f>SUM(D6:D22)</f>
        <v>16073</v>
      </c>
      <c r="E5" s="236">
        <f t="shared" ref="E5:E20" si="0">D5-C5</f>
        <v>0</v>
      </c>
    </row>
    <row r="6" ht="21" customHeight="1" spans="1:5">
      <c r="A6" s="237">
        <v>1</v>
      </c>
      <c r="B6" s="238" t="s">
        <v>192</v>
      </c>
      <c r="C6" s="204">
        <v>7904</v>
      </c>
      <c r="D6" s="239">
        <f>7804-23</f>
        <v>7781</v>
      </c>
      <c r="E6" s="240">
        <f t="shared" si="0"/>
        <v>-123</v>
      </c>
    </row>
    <row r="7" ht="21" customHeight="1" spans="1:5">
      <c r="A7" s="237">
        <v>2</v>
      </c>
      <c r="B7" s="238" t="s">
        <v>193</v>
      </c>
      <c r="C7" s="204"/>
      <c r="D7" s="240"/>
      <c r="E7" s="240">
        <f t="shared" si="0"/>
        <v>0</v>
      </c>
    </row>
    <row r="8" ht="21" customHeight="1" spans="1:5">
      <c r="A8" s="237">
        <v>3</v>
      </c>
      <c r="B8" s="238" t="s">
        <v>194</v>
      </c>
      <c r="C8" s="204">
        <v>1695</v>
      </c>
      <c r="D8" s="240">
        <v>1695</v>
      </c>
      <c r="E8" s="240">
        <f t="shared" si="0"/>
        <v>0</v>
      </c>
    </row>
    <row r="9" ht="21" customHeight="1" spans="1:5">
      <c r="A9" s="237">
        <v>4</v>
      </c>
      <c r="B9" s="238" t="s">
        <v>195</v>
      </c>
      <c r="C9" s="204"/>
      <c r="D9" s="204"/>
      <c r="E9" s="240">
        <f t="shared" si="0"/>
        <v>0</v>
      </c>
    </row>
    <row r="10" ht="21" customHeight="1" spans="1:5">
      <c r="A10" s="237">
        <v>5</v>
      </c>
      <c r="B10" s="238" t="s">
        <v>196</v>
      </c>
      <c r="C10" s="204">
        <v>615</v>
      </c>
      <c r="D10" s="204">
        <v>691</v>
      </c>
      <c r="E10" s="240">
        <f t="shared" si="0"/>
        <v>76</v>
      </c>
    </row>
    <row r="11" ht="21" customHeight="1" spans="1:5">
      <c r="A11" s="237">
        <v>6</v>
      </c>
      <c r="B11" s="238" t="s">
        <v>197</v>
      </c>
      <c r="C11" s="204">
        <v>1390</v>
      </c>
      <c r="D11" s="204">
        <v>1368</v>
      </c>
      <c r="E11" s="240">
        <f t="shared" si="0"/>
        <v>-22</v>
      </c>
    </row>
    <row r="12" ht="21" customHeight="1" spans="1:5">
      <c r="A12" s="237">
        <v>7</v>
      </c>
      <c r="B12" s="238" t="s">
        <v>198</v>
      </c>
      <c r="C12" s="204">
        <v>1093</v>
      </c>
      <c r="D12" s="204">
        <v>984</v>
      </c>
      <c r="E12" s="240">
        <f t="shared" si="0"/>
        <v>-109</v>
      </c>
    </row>
    <row r="13" ht="21" customHeight="1" spans="1:5">
      <c r="A13" s="237">
        <v>8</v>
      </c>
      <c r="B13" s="238" t="s">
        <v>199</v>
      </c>
      <c r="C13" s="204">
        <v>614</v>
      </c>
      <c r="D13" s="204">
        <v>664</v>
      </c>
      <c r="E13" s="240">
        <f t="shared" si="0"/>
        <v>50</v>
      </c>
    </row>
    <row r="14" ht="21" customHeight="1" spans="1:5">
      <c r="A14" s="237">
        <v>9</v>
      </c>
      <c r="B14" s="238" t="s">
        <v>200</v>
      </c>
      <c r="C14" s="204">
        <v>236</v>
      </c>
      <c r="D14" s="204">
        <v>200</v>
      </c>
      <c r="E14" s="240">
        <f t="shared" si="0"/>
        <v>-36</v>
      </c>
    </row>
    <row r="15" ht="21" customHeight="1" spans="1:5">
      <c r="A15" s="237">
        <v>10</v>
      </c>
      <c r="B15" s="238" t="s">
        <v>201</v>
      </c>
      <c r="C15" s="204">
        <v>167</v>
      </c>
      <c r="D15" s="204">
        <v>167</v>
      </c>
      <c r="E15" s="240">
        <f t="shared" si="0"/>
        <v>0</v>
      </c>
    </row>
    <row r="16" ht="21" customHeight="1" spans="1:5">
      <c r="A16" s="237">
        <v>11</v>
      </c>
      <c r="B16" s="238" t="s">
        <v>202</v>
      </c>
      <c r="C16" s="204">
        <v>166</v>
      </c>
      <c r="D16" s="204">
        <v>166</v>
      </c>
      <c r="E16" s="240">
        <f t="shared" si="0"/>
        <v>0</v>
      </c>
    </row>
    <row r="17" ht="21" customHeight="1" spans="1:5">
      <c r="A17" s="237">
        <v>12</v>
      </c>
      <c r="B17" s="238" t="s">
        <v>203</v>
      </c>
      <c r="C17" s="204">
        <v>517</v>
      </c>
      <c r="D17" s="204">
        <v>517</v>
      </c>
      <c r="E17" s="240">
        <f t="shared" si="0"/>
        <v>0</v>
      </c>
    </row>
    <row r="18" ht="21" customHeight="1" spans="1:5">
      <c r="A18" s="237">
        <v>13</v>
      </c>
      <c r="B18" s="238" t="s">
        <v>204</v>
      </c>
      <c r="C18" s="204">
        <v>659</v>
      </c>
      <c r="D18" s="204">
        <v>820</v>
      </c>
      <c r="E18" s="240">
        <f t="shared" si="0"/>
        <v>161</v>
      </c>
    </row>
    <row r="19" ht="21" customHeight="1" spans="1:5">
      <c r="A19" s="237">
        <v>14</v>
      </c>
      <c r="B19" s="238" t="s">
        <v>205</v>
      </c>
      <c r="C19" s="204">
        <v>1003</v>
      </c>
      <c r="D19" s="204">
        <v>1003</v>
      </c>
      <c r="E19" s="240">
        <f t="shared" si="0"/>
        <v>0</v>
      </c>
    </row>
    <row r="20" ht="21" customHeight="1" spans="1:5">
      <c r="A20" s="237">
        <v>15</v>
      </c>
      <c r="B20" s="238" t="s">
        <v>206</v>
      </c>
      <c r="C20" s="204"/>
      <c r="D20" s="204"/>
      <c r="E20" s="240">
        <f t="shared" si="0"/>
        <v>0</v>
      </c>
    </row>
    <row r="21" ht="21" customHeight="1" spans="1:5">
      <c r="A21" s="237">
        <v>16</v>
      </c>
      <c r="B21" s="238" t="s">
        <v>207</v>
      </c>
      <c r="C21" s="204">
        <v>14</v>
      </c>
      <c r="D21" s="204">
        <v>17</v>
      </c>
      <c r="E21" s="240"/>
    </row>
    <row r="22" ht="21" customHeight="1" spans="1:5">
      <c r="A22" s="237">
        <v>17</v>
      </c>
      <c r="B22" s="238" t="s">
        <v>208</v>
      </c>
      <c r="C22" s="204"/>
      <c r="D22" s="204"/>
      <c r="E22" s="240">
        <f t="shared" ref="E22:E34" si="1">D22-C22</f>
        <v>0</v>
      </c>
    </row>
    <row r="23" ht="21" customHeight="1" spans="1:5">
      <c r="A23" s="237" t="s">
        <v>209</v>
      </c>
      <c r="B23" s="234" t="s">
        <v>210</v>
      </c>
      <c r="C23" s="235">
        <f>SUM(C24:C31)</f>
        <v>12562</v>
      </c>
      <c r="D23" s="235">
        <f>SUM(D24:D31)</f>
        <v>12562</v>
      </c>
      <c r="E23" s="236">
        <f t="shared" si="1"/>
        <v>0</v>
      </c>
    </row>
    <row r="24" ht="21" customHeight="1" spans="1:5">
      <c r="A24" s="237">
        <v>1</v>
      </c>
      <c r="B24" s="241" t="s">
        <v>211</v>
      </c>
      <c r="C24" s="204">
        <v>1466</v>
      </c>
      <c r="D24" s="204">
        <f>1466+25</f>
        <v>1491</v>
      </c>
      <c r="E24" s="240">
        <f t="shared" si="1"/>
        <v>25</v>
      </c>
    </row>
    <row r="25" ht="21" customHeight="1" spans="1:5">
      <c r="A25" s="237">
        <v>2</v>
      </c>
      <c r="B25" s="241" t="s">
        <v>212</v>
      </c>
      <c r="C25" s="204">
        <v>2332</v>
      </c>
      <c r="D25" s="204">
        <f>2332-950-56</f>
        <v>1326</v>
      </c>
      <c r="E25" s="240">
        <f t="shared" si="1"/>
        <v>-1006</v>
      </c>
    </row>
    <row r="26" ht="21" customHeight="1" spans="1:5">
      <c r="A26" s="237">
        <v>3</v>
      </c>
      <c r="B26" s="241" t="s">
        <v>213</v>
      </c>
      <c r="C26" s="204">
        <v>3376</v>
      </c>
      <c r="D26" s="204">
        <f>1384+587</f>
        <v>1971</v>
      </c>
      <c r="E26" s="240">
        <f t="shared" si="1"/>
        <v>-1405</v>
      </c>
    </row>
    <row r="27" ht="21" customHeight="1" spans="1:5">
      <c r="A27" s="237">
        <v>4</v>
      </c>
      <c r="B27" s="241" t="s">
        <v>214</v>
      </c>
      <c r="C27" s="204">
        <v>1800</v>
      </c>
      <c r="D27" s="204">
        <f>2300+200</f>
        <v>2500</v>
      </c>
      <c r="E27" s="240">
        <f t="shared" si="1"/>
        <v>700</v>
      </c>
    </row>
    <row r="28" ht="21" customHeight="1" spans="1:5">
      <c r="A28" s="237">
        <v>5</v>
      </c>
      <c r="B28" s="241" t="s">
        <v>215</v>
      </c>
      <c r="C28" s="204">
        <v>2453</v>
      </c>
      <c r="D28" s="204">
        <f>3868+1175</f>
        <v>5043</v>
      </c>
      <c r="E28" s="240">
        <f t="shared" si="1"/>
        <v>2590</v>
      </c>
    </row>
    <row r="29" ht="21" customHeight="1" spans="1:5">
      <c r="A29" s="237">
        <v>6</v>
      </c>
      <c r="B29" s="241" t="s">
        <v>216</v>
      </c>
      <c r="C29" s="204"/>
      <c r="D29" s="204"/>
      <c r="E29" s="240">
        <f t="shared" si="1"/>
        <v>0</v>
      </c>
    </row>
    <row r="30" ht="21" customHeight="1" spans="1:5">
      <c r="A30" s="237">
        <v>7</v>
      </c>
      <c r="B30" s="241" t="s">
        <v>217</v>
      </c>
      <c r="C30" s="204"/>
      <c r="D30" s="204">
        <f>50+61</f>
        <v>111</v>
      </c>
      <c r="E30" s="240">
        <f t="shared" si="1"/>
        <v>111</v>
      </c>
    </row>
    <row r="31" ht="21" customHeight="1" spans="1:5">
      <c r="A31" s="237">
        <v>8</v>
      </c>
      <c r="B31" s="241" t="s">
        <v>218</v>
      </c>
      <c r="C31" s="204">
        <v>1135</v>
      </c>
      <c r="D31" s="204">
        <v>120</v>
      </c>
      <c r="E31" s="240">
        <f t="shared" si="1"/>
        <v>-1015</v>
      </c>
    </row>
    <row r="32" ht="21" customHeight="1" spans="1:5">
      <c r="A32" s="237"/>
      <c r="B32" s="234" t="s">
        <v>219</v>
      </c>
      <c r="C32" s="235">
        <f>C5+C23</f>
        <v>28635</v>
      </c>
      <c r="D32" s="235">
        <f>D5+D23</f>
        <v>28635</v>
      </c>
      <c r="E32" s="236">
        <f t="shared" si="1"/>
        <v>0</v>
      </c>
    </row>
  </sheetData>
  <mergeCells count="4">
    <mergeCell ref="B1:C1"/>
    <mergeCell ref="A2:E2"/>
    <mergeCell ref="A3:B3"/>
    <mergeCell ref="C3:D3"/>
  </mergeCells>
  <printOptions horizontalCentered="1"/>
  <pageMargins left="0.751388888888889" right="0.751388888888889" top="1" bottom="1" header="0.5" footer="0.5"/>
  <pageSetup paperSize="9" orientation="portrait" horizontalDpi="600"/>
  <headerFooter>
    <oddFooter>&amp;C第 &amp;P-1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L3" sqref="L3"/>
    </sheetView>
  </sheetViews>
  <sheetFormatPr defaultColWidth="9" defaultRowHeight="13.5" outlineLevelCol="3"/>
  <cols>
    <col min="1" max="1" width="7.75" customWidth="1"/>
    <col min="2" max="2" width="27.125" customWidth="1"/>
    <col min="3" max="3" width="73.75" customWidth="1"/>
    <col min="4" max="4" width="14.875" customWidth="1"/>
  </cols>
  <sheetData>
    <row r="1" ht="20.25" spans="1:4">
      <c r="A1" s="90" t="s">
        <v>220</v>
      </c>
      <c r="C1" s="88"/>
      <c r="D1" s="89"/>
    </row>
    <row r="2" ht="34" customHeight="1" spans="1:4">
      <c r="A2" s="91" t="s">
        <v>221</v>
      </c>
      <c r="B2" s="91"/>
      <c r="C2" s="91"/>
      <c r="D2" s="92"/>
    </row>
    <row r="3" s="163" customFormat="1" ht="21" customHeight="1" spans="1:4">
      <c r="A3" s="208" t="s">
        <v>182</v>
      </c>
      <c r="B3" s="208"/>
      <c r="C3" s="209" t="s">
        <v>222</v>
      </c>
      <c r="D3" s="209"/>
    </row>
    <row r="4" ht="47" customHeight="1" spans="1:4">
      <c r="A4" s="210" t="s">
        <v>185</v>
      </c>
      <c r="B4" s="210" t="s">
        <v>223</v>
      </c>
      <c r="C4" s="210" t="s">
        <v>224</v>
      </c>
      <c r="D4" s="211" t="s">
        <v>225</v>
      </c>
    </row>
    <row r="5" ht="30" customHeight="1" spans="1:4">
      <c r="A5" s="212" t="s">
        <v>190</v>
      </c>
      <c r="B5" s="213"/>
      <c r="C5" s="214" t="s">
        <v>226</v>
      </c>
      <c r="D5" s="215">
        <f>D6+D14</f>
        <v>10180.96</v>
      </c>
    </row>
    <row r="6" ht="30" customHeight="1" spans="1:4">
      <c r="A6" s="212" t="s">
        <v>227</v>
      </c>
      <c r="B6" s="214" t="s">
        <v>228</v>
      </c>
      <c r="C6" s="216"/>
      <c r="D6" s="215">
        <f>SUM(D7:D13)</f>
        <v>980.96</v>
      </c>
    </row>
    <row r="7" ht="30" customHeight="1" spans="1:4">
      <c r="A7" s="217">
        <v>1</v>
      </c>
      <c r="B7" s="218" t="s">
        <v>229</v>
      </c>
      <c r="C7" s="219" t="s">
        <v>230</v>
      </c>
      <c r="D7" s="220">
        <v>71</v>
      </c>
    </row>
    <row r="8" ht="30" customHeight="1" spans="1:4">
      <c r="A8" s="217">
        <v>2</v>
      </c>
      <c r="B8" s="218" t="s">
        <v>229</v>
      </c>
      <c r="C8" s="219" t="s">
        <v>231</v>
      </c>
      <c r="D8" s="220">
        <v>206</v>
      </c>
    </row>
    <row r="9" ht="30" customHeight="1" spans="1:4">
      <c r="A9" s="217">
        <v>3</v>
      </c>
      <c r="B9" s="218" t="s">
        <v>232</v>
      </c>
      <c r="C9" s="221" t="s">
        <v>233</v>
      </c>
      <c r="D9" s="222">
        <v>14.76</v>
      </c>
    </row>
    <row r="10" ht="30" customHeight="1" spans="1:4">
      <c r="A10" s="217">
        <v>4</v>
      </c>
      <c r="B10" s="218" t="s">
        <v>234</v>
      </c>
      <c r="C10" s="221" t="s">
        <v>235</v>
      </c>
      <c r="D10" s="222">
        <v>110</v>
      </c>
    </row>
    <row r="11" ht="30" customHeight="1" spans="1:4">
      <c r="A11" s="217">
        <v>5</v>
      </c>
      <c r="B11" s="218" t="s">
        <v>234</v>
      </c>
      <c r="C11" s="221" t="s">
        <v>236</v>
      </c>
      <c r="D11" s="223">
        <v>106</v>
      </c>
    </row>
    <row r="12" ht="30" customHeight="1" spans="1:4">
      <c r="A12" s="217">
        <v>6</v>
      </c>
      <c r="B12" s="219" t="s">
        <v>237</v>
      </c>
      <c r="C12" s="219" t="s">
        <v>238</v>
      </c>
      <c r="D12" s="220">
        <v>466</v>
      </c>
    </row>
    <row r="13" ht="30" customHeight="1" spans="1:4">
      <c r="A13" s="217">
        <v>7</v>
      </c>
      <c r="B13" s="219" t="s">
        <v>239</v>
      </c>
      <c r="C13" s="219" t="s">
        <v>240</v>
      </c>
      <c r="D13" s="220">
        <v>7.2</v>
      </c>
    </row>
    <row r="14" ht="30" customHeight="1" spans="1:4">
      <c r="A14" s="212" t="s">
        <v>241</v>
      </c>
      <c r="B14" s="214" t="s">
        <v>242</v>
      </c>
      <c r="C14" s="216"/>
      <c r="D14" s="215">
        <f>D15</f>
        <v>9200</v>
      </c>
    </row>
    <row r="15" ht="30" customHeight="1" spans="1:4">
      <c r="A15" s="217"/>
      <c r="B15" s="219" t="s">
        <v>243</v>
      </c>
      <c r="C15" s="219" t="s">
        <v>244</v>
      </c>
      <c r="D15" s="220">
        <v>9200</v>
      </c>
    </row>
  </sheetData>
  <mergeCells count="5">
    <mergeCell ref="A2:D2"/>
    <mergeCell ref="A3:B3"/>
    <mergeCell ref="C3:D3"/>
    <mergeCell ref="B6:C6"/>
    <mergeCell ref="B14:C14"/>
  </mergeCells>
  <printOptions horizontalCentered="1"/>
  <pageMargins left="0.751388888888889" right="0.751388888888889" top="1" bottom="1" header="0.5" footer="0.5"/>
  <pageSetup paperSize="9" scale="99" orientation="landscape" horizontalDpi="600"/>
  <headerFooter>
    <oddFooter>&amp;C第 &amp;P-1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topLeftCell="A2" workbookViewId="0">
      <selection activeCell="L3" sqref="L3"/>
    </sheetView>
  </sheetViews>
  <sheetFormatPr defaultColWidth="9" defaultRowHeight="13.5"/>
  <cols>
    <col min="1" max="1" width="33.625" style="164" customWidth="1"/>
    <col min="2" max="2" width="7.625" style="110" customWidth="1"/>
    <col min="3" max="3" width="7.125" style="110" customWidth="1"/>
    <col min="4" max="4" width="6.75" style="110" customWidth="1"/>
    <col min="5" max="5" width="19.875" style="110" customWidth="1"/>
    <col min="6" max="6" width="7.5" style="110" customWidth="1"/>
    <col min="7" max="7" width="7.75" style="110" customWidth="1"/>
    <col min="8" max="8" width="6.25" style="110" customWidth="1"/>
    <col min="9" max="9" width="5.125" style="110" customWidth="1"/>
    <col min="10" max="10" width="5.5" style="110" customWidth="1"/>
    <col min="11" max="11" width="6.375" style="110" customWidth="1"/>
    <col min="12" max="12" width="35.5" style="110" customWidth="1"/>
    <col min="13" max="16384" width="9" style="110"/>
  </cols>
  <sheetData>
    <row r="1" ht="20.25" spans="1:12">
      <c r="A1" s="111" t="s">
        <v>245</v>
      </c>
      <c r="B1" s="165"/>
      <c r="C1" s="165"/>
      <c r="D1" s="165"/>
      <c r="E1" s="166"/>
      <c r="F1" s="166"/>
      <c r="G1" s="166"/>
      <c r="H1" s="166"/>
      <c r="I1" s="166"/>
      <c r="J1" s="166"/>
      <c r="K1" s="169"/>
      <c r="L1" s="169"/>
    </row>
    <row r="2" ht="33" customHeight="1" spans="1:12">
      <c r="A2" s="167" t="s">
        <v>246</v>
      </c>
      <c r="B2" s="167"/>
      <c r="C2" s="167"/>
      <c r="D2" s="167"/>
      <c r="E2" s="167"/>
      <c r="F2" s="167"/>
      <c r="G2" s="167"/>
      <c r="H2" s="167"/>
      <c r="I2" s="167"/>
      <c r="J2" s="167"/>
      <c r="K2" s="167"/>
      <c r="L2" s="167"/>
    </row>
    <row r="3" s="163" customFormat="1" ht="15" spans="1:12">
      <c r="A3" s="168" t="s">
        <v>23</v>
      </c>
      <c r="B3" s="169"/>
      <c r="C3" s="169"/>
      <c r="D3" s="166"/>
      <c r="E3" s="170" t="s">
        <v>183</v>
      </c>
      <c r="F3" s="170"/>
      <c r="G3" s="166"/>
      <c r="H3" s="166"/>
      <c r="I3" s="166"/>
      <c r="J3" s="198"/>
      <c r="K3" s="169"/>
      <c r="L3" s="199" t="s">
        <v>184</v>
      </c>
    </row>
    <row r="4" ht="18" customHeight="1" spans="1:12">
      <c r="A4" s="171" t="s">
        <v>247</v>
      </c>
      <c r="B4" s="172"/>
      <c r="C4" s="172"/>
      <c r="D4" s="172"/>
      <c r="E4" s="173" t="s">
        <v>248</v>
      </c>
      <c r="F4" s="173"/>
      <c r="G4" s="174"/>
      <c r="H4" s="174"/>
      <c r="I4" s="200"/>
      <c r="J4" s="174"/>
      <c r="K4" s="174"/>
      <c r="L4" s="201" t="s">
        <v>249</v>
      </c>
    </row>
    <row r="5" ht="17.5" customHeight="1" spans="1:12">
      <c r="A5" s="175" t="s">
        <v>250</v>
      </c>
      <c r="B5" s="176" t="s">
        <v>251</v>
      </c>
      <c r="C5" s="177" t="s">
        <v>252</v>
      </c>
      <c r="D5" s="178" t="s">
        <v>253</v>
      </c>
      <c r="E5" s="173" t="s">
        <v>254</v>
      </c>
      <c r="F5" s="179" t="s">
        <v>255</v>
      </c>
      <c r="G5" s="180" t="s">
        <v>256</v>
      </c>
      <c r="H5" s="181" t="s">
        <v>257</v>
      </c>
      <c r="I5" s="202"/>
      <c r="J5" s="181"/>
      <c r="K5" s="181"/>
      <c r="L5" s="201"/>
    </row>
    <row r="6" ht="36" customHeight="1" spans="1:12">
      <c r="A6" s="182"/>
      <c r="B6" s="183"/>
      <c r="C6" s="184"/>
      <c r="D6" s="182"/>
      <c r="E6" s="173"/>
      <c r="F6" s="185"/>
      <c r="G6" s="186"/>
      <c r="H6" s="181" t="s">
        <v>258</v>
      </c>
      <c r="I6" s="203" t="s">
        <v>259</v>
      </c>
      <c r="J6" s="181" t="s">
        <v>260</v>
      </c>
      <c r="K6" s="181" t="s">
        <v>261</v>
      </c>
      <c r="L6" s="201"/>
    </row>
    <row r="7" ht="34" customHeight="1" spans="1:12">
      <c r="A7" s="187" t="s">
        <v>262</v>
      </c>
      <c r="B7" s="188"/>
      <c r="C7" s="188">
        <f ca="1" t="shared" ref="C7:C23" si="0">B7+D7</f>
        <v>0</v>
      </c>
      <c r="D7" s="188">
        <f ca="1">C7-B7</f>
        <v>0</v>
      </c>
      <c r="E7" s="188" t="s">
        <v>263</v>
      </c>
      <c r="F7" s="189"/>
      <c r="G7" s="189">
        <f t="shared" ref="G7:G34" si="1">F7+H7</f>
        <v>6</v>
      </c>
      <c r="H7" s="189">
        <f t="shared" ref="H7:H22" si="2">I7+J7+K7</f>
        <v>6</v>
      </c>
      <c r="I7" s="189"/>
      <c r="J7" s="189">
        <v>6</v>
      </c>
      <c r="K7" s="204"/>
      <c r="L7" s="205" t="s">
        <v>264</v>
      </c>
    </row>
    <row r="8" ht="35" customHeight="1" spans="1:12">
      <c r="A8" s="187" t="s">
        <v>265</v>
      </c>
      <c r="B8" s="188"/>
      <c r="C8" s="188">
        <f ca="1" t="shared" si="0"/>
        <v>0</v>
      </c>
      <c r="D8" s="188">
        <f ca="1" t="shared" ref="D8:D22" si="3">C8-B8</f>
        <v>0</v>
      </c>
      <c r="E8" s="188" t="s">
        <v>266</v>
      </c>
      <c r="F8" s="189"/>
      <c r="G8" s="189">
        <f t="shared" si="1"/>
        <v>0</v>
      </c>
      <c r="H8" s="189">
        <f t="shared" si="2"/>
        <v>0</v>
      </c>
      <c r="I8" s="189"/>
      <c r="J8" s="189"/>
      <c r="K8" s="189"/>
      <c r="L8" s="206"/>
    </row>
    <row r="9" ht="27" customHeight="1" spans="1:12">
      <c r="A9" s="187" t="s">
        <v>267</v>
      </c>
      <c r="B9" s="188"/>
      <c r="C9" s="188">
        <f ca="1" t="shared" si="0"/>
        <v>0</v>
      </c>
      <c r="D9" s="188">
        <f ca="1" t="shared" si="3"/>
        <v>0</v>
      </c>
      <c r="E9" s="188" t="s">
        <v>268</v>
      </c>
      <c r="F9" s="189"/>
      <c r="G9" s="189">
        <f t="shared" si="1"/>
        <v>0</v>
      </c>
      <c r="H9" s="189">
        <f t="shared" si="2"/>
        <v>0</v>
      </c>
      <c r="I9" s="189"/>
      <c r="J9" s="189"/>
      <c r="K9" s="189"/>
      <c r="L9" s="206"/>
    </row>
    <row r="10" ht="33" customHeight="1" spans="1:12">
      <c r="A10" s="187" t="s">
        <v>269</v>
      </c>
      <c r="B10" s="188">
        <v>199</v>
      </c>
      <c r="C10" s="188">
        <v>199</v>
      </c>
      <c r="D10" s="188">
        <f t="shared" si="3"/>
        <v>0</v>
      </c>
      <c r="E10" s="188" t="s">
        <v>270</v>
      </c>
      <c r="F10" s="189">
        <v>2663</v>
      </c>
      <c r="G10" s="189">
        <f t="shared" si="1"/>
        <v>12263</v>
      </c>
      <c r="H10" s="189">
        <f t="shared" si="2"/>
        <v>9600</v>
      </c>
      <c r="I10" s="189">
        <v>2302</v>
      </c>
      <c r="J10" s="189"/>
      <c r="K10" s="189">
        <f>7392+710-800-4</f>
        <v>7298</v>
      </c>
      <c r="L10" s="207" t="s">
        <v>271</v>
      </c>
    </row>
    <row r="11" ht="27" customHeight="1" spans="1:12">
      <c r="A11" s="187" t="s">
        <v>272</v>
      </c>
      <c r="B11" s="188"/>
      <c r="C11" s="188">
        <f ca="1" t="shared" si="0"/>
        <v>0</v>
      </c>
      <c r="D11" s="188">
        <f ca="1" t="shared" si="3"/>
        <v>0</v>
      </c>
      <c r="E11" s="188" t="s">
        <v>273</v>
      </c>
      <c r="F11" s="189">
        <v>1562</v>
      </c>
      <c r="G11" s="189">
        <f t="shared" si="1"/>
        <v>1562</v>
      </c>
      <c r="H11" s="189">
        <f t="shared" si="2"/>
        <v>0</v>
      </c>
      <c r="I11" s="189"/>
      <c r="J11" s="189"/>
      <c r="K11" s="189"/>
      <c r="L11" s="206"/>
    </row>
    <row r="12" ht="30" customHeight="1" spans="1:12">
      <c r="A12" s="187" t="s">
        <v>274</v>
      </c>
      <c r="B12" s="188">
        <v>5561</v>
      </c>
      <c r="C12" s="188">
        <f>16084+710</f>
        <v>16794</v>
      </c>
      <c r="D12" s="188">
        <f t="shared" si="3"/>
        <v>11233</v>
      </c>
      <c r="E12" s="188" t="s">
        <v>275</v>
      </c>
      <c r="F12" s="189"/>
      <c r="G12" s="189">
        <f t="shared" si="1"/>
        <v>0</v>
      </c>
      <c r="H12" s="189">
        <f t="shared" si="2"/>
        <v>0</v>
      </c>
      <c r="I12" s="189"/>
      <c r="J12" s="189"/>
      <c r="K12" s="189"/>
      <c r="L12" s="206"/>
    </row>
    <row r="13" ht="30" customHeight="1" spans="1:12">
      <c r="A13" s="187" t="s">
        <v>276</v>
      </c>
      <c r="B13" s="188"/>
      <c r="C13" s="188">
        <f ca="1" t="shared" si="0"/>
        <v>0</v>
      </c>
      <c r="D13" s="188">
        <f ca="1" t="shared" si="3"/>
        <v>0</v>
      </c>
      <c r="E13" s="188" t="s">
        <v>277</v>
      </c>
      <c r="F13" s="189"/>
      <c r="G13" s="189">
        <f t="shared" si="1"/>
        <v>291</v>
      </c>
      <c r="H13" s="189">
        <f t="shared" si="2"/>
        <v>291</v>
      </c>
      <c r="I13" s="189"/>
      <c r="J13" s="189">
        <v>291</v>
      </c>
      <c r="K13" s="189"/>
      <c r="L13" s="206"/>
    </row>
    <row r="14" ht="51" customHeight="1" spans="1:12">
      <c r="A14" s="187" t="s">
        <v>278</v>
      </c>
      <c r="B14" s="188"/>
      <c r="C14" s="188">
        <f ca="1" t="shared" si="0"/>
        <v>0</v>
      </c>
      <c r="D14" s="188">
        <f ca="1" t="shared" si="3"/>
        <v>0</v>
      </c>
      <c r="E14" s="188" t="s">
        <v>279</v>
      </c>
      <c r="F14" s="189">
        <v>1680</v>
      </c>
      <c r="G14" s="189">
        <f t="shared" si="1"/>
        <v>4960</v>
      </c>
      <c r="H14" s="189">
        <f t="shared" si="2"/>
        <v>3280</v>
      </c>
      <c r="I14" s="189">
        <v>2297</v>
      </c>
      <c r="J14" s="189">
        <v>983</v>
      </c>
      <c r="K14" s="189"/>
      <c r="L14" s="207" t="s">
        <v>280</v>
      </c>
    </row>
    <row r="15" ht="39" customHeight="1" spans="1:12">
      <c r="A15" s="187" t="s">
        <v>281</v>
      </c>
      <c r="B15" s="188">
        <v>79</v>
      </c>
      <c r="C15" s="188">
        <v>79</v>
      </c>
      <c r="D15" s="188">
        <f t="shared" si="3"/>
        <v>0</v>
      </c>
      <c r="E15" s="188" t="s">
        <v>282</v>
      </c>
      <c r="F15" s="189">
        <v>994</v>
      </c>
      <c r="G15" s="189">
        <f t="shared" si="1"/>
        <v>1485</v>
      </c>
      <c r="H15" s="189">
        <f t="shared" si="2"/>
        <v>491</v>
      </c>
      <c r="I15" s="189"/>
      <c r="J15" s="189"/>
      <c r="K15" s="189">
        <f>487+4</f>
        <v>491</v>
      </c>
      <c r="L15" s="207" t="s">
        <v>283</v>
      </c>
    </row>
    <row r="16" ht="25" customHeight="1" spans="1:12">
      <c r="A16" s="187" t="s">
        <v>284</v>
      </c>
      <c r="B16" s="188"/>
      <c r="C16" s="188">
        <f ca="1" t="shared" si="0"/>
        <v>0</v>
      </c>
      <c r="D16" s="188">
        <f ca="1" t="shared" si="3"/>
        <v>0</v>
      </c>
      <c r="E16" s="188" t="s">
        <v>285</v>
      </c>
      <c r="F16" s="189">
        <v>413</v>
      </c>
      <c r="G16" s="189">
        <f t="shared" si="1"/>
        <v>413</v>
      </c>
      <c r="H16" s="189">
        <f t="shared" si="2"/>
        <v>0</v>
      </c>
      <c r="I16" s="189"/>
      <c r="J16" s="189"/>
      <c r="K16" s="189"/>
      <c r="L16" s="206"/>
    </row>
    <row r="17" ht="25" customHeight="1" spans="1:12">
      <c r="A17" s="187" t="s">
        <v>286</v>
      </c>
      <c r="B17" s="188"/>
      <c r="C17" s="188">
        <f ca="1" t="shared" si="0"/>
        <v>0</v>
      </c>
      <c r="D17" s="188">
        <f ca="1" t="shared" si="3"/>
        <v>0</v>
      </c>
      <c r="E17" s="188" t="s">
        <v>287</v>
      </c>
      <c r="F17" s="189"/>
      <c r="G17" s="189">
        <f t="shared" si="1"/>
        <v>0</v>
      </c>
      <c r="H17" s="189">
        <f t="shared" si="2"/>
        <v>0</v>
      </c>
      <c r="I17" s="189"/>
      <c r="J17" s="189"/>
      <c r="K17" s="189"/>
      <c r="L17" s="206"/>
    </row>
    <row r="18" ht="20" customHeight="1" spans="1:12">
      <c r="A18" s="187" t="s">
        <v>288</v>
      </c>
      <c r="B18" s="188"/>
      <c r="C18" s="188">
        <f ca="1" t="shared" si="0"/>
        <v>0</v>
      </c>
      <c r="D18" s="188">
        <f ca="1" t="shared" si="3"/>
        <v>0</v>
      </c>
      <c r="E18" s="188"/>
      <c r="F18" s="189"/>
      <c r="G18" s="189">
        <f t="shared" si="1"/>
        <v>0</v>
      </c>
      <c r="H18" s="189">
        <f t="shared" si="2"/>
        <v>0</v>
      </c>
      <c r="I18" s="189"/>
      <c r="J18" s="189"/>
      <c r="K18" s="189"/>
      <c r="L18" s="206"/>
    </row>
    <row r="19" ht="20" customHeight="1" spans="1:12">
      <c r="A19" s="187" t="s">
        <v>289</v>
      </c>
      <c r="B19" s="188"/>
      <c r="C19" s="188">
        <f ca="1" t="shared" si="0"/>
        <v>0</v>
      </c>
      <c r="D19" s="188">
        <f ca="1" t="shared" si="3"/>
        <v>0</v>
      </c>
      <c r="E19" s="188"/>
      <c r="F19" s="189"/>
      <c r="G19" s="189">
        <f t="shared" si="1"/>
        <v>0</v>
      </c>
      <c r="H19" s="189">
        <f t="shared" si="2"/>
        <v>0</v>
      </c>
      <c r="I19" s="189"/>
      <c r="J19" s="189"/>
      <c r="K19" s="189"/>
      <c r="L19" s="206"/>
    </row>
    <row r="20" ht="28" customHeight="1" spans="1:12">
      <c r="A20" s="187" t="s">
        <v>290</v>
      </c>
      <c r="B20" s="188"/>
      <c r="C20" s="188">
        <f ca="1" t="shared" si="0"/>
        <v>0</v>
      </c>
      <c r="D20" s="188">
        <f ca="1" t="shared" si="3"/>
        <v>0</v>
      </c>
      <c r="E20" s="188"/>
      <c r="F20" s="189"/>
      <c r="G20" s="189">
        <f t="shared" si="1"/>
        <v>0</v>
      </c>
      <c r="H20" s="189">
        <f t="shared" si="2"/>
        <v>0</v>
      </c>
      <c r="I20" s="189"/>
      <c r="J20" s="189"/>
      <c r="K20" s="189"/>
      <c r="L20" s="206"/>
    </row>
    <row r="21" ht="20" customHeight="1" spans="1:12">
      <c r="A21" s="187" t="s">
        <v>291</v>
      </c>
      <c r="B21" s="188">
        <v>1032</v>
      </c>
      <c r="C21" s="188">
        <v>0</v>
      </c>
      <c r="D21" s="188">
        <f t="shared" si="3"/>
        <v>-1032</v>
      </c>
      <c r="E21" s="190"/>
      <c r="F21" s="189"/>
      <c r="G21" s="189">
        <f t="shared" si="1"/>
        <v>0</v>
      </c>
      <c r="H21" s="189">
        <f t="shared" si="2"/>
        <v>0</v>
      </c>
      <c r="I21" s="189"/>
      <c r="J21" s="189"/>
      <c r="K21" s="189"/>
      <c r="L21" s="206"/>
    </row>
    <row r="22" ht="25" customHeight="1" spans="1:12">
      <c r="A22" s="191" t="s">
        <v>292</v>
      </c>
      <c r="B22" s="189"/>
      <c r="C22" s="188">
        <f>1032+487</f>
        <v>1519</v>
      </c>
      <c r="D22" s="188">
        <f t="shared" si="3"/>
        <v>1519</v>
      </c>
      <c r="E22" s="190"/>
      <c r="F22" s="189"/>
      <c r="G22" s="189">
        <f t="shared" si="1"/>
        <v>0</v>
      </c>
      <c r="H22" s="189">
        <f t="shared" si="2"/>
        <v>0</v>
      </c>
      <c r="I22" s="189"/>
      <c r="J22" s="189"/>
      <c r="K22" s="189"/>
      <c r="L22" s="206"/>
    </row>
    <row r="23" ht="20" customHeight="1" spans="1:12">
      <c r="A23" s="192" t="s">
        <v>293</v>
      </c>
      <c r="B23" s="189">
        <f>SUM(B7:B22)</f>
        <v>6871</v>
      </c>
      <c r="C23" s="189">
        <f>C10+C12+C15+C21+C22</f>
        <v>18591</v>
      </c>
      <c r="D23" s="189">
        <f>D22+D12+D21</f>
        <v>11720</v>
      </c>
      <c r="E23" s="193" t="s">
        <v>294</v>
      </c>
      <c r="F23" s="189">
        <f t="shared" ref="F23:K23" si="4">SUM(F7:F22)</f>
        <v>7312</v>
      </c>
      <c r="G23" s="189">
        <f t="shared" si="1"/>
        <v>20980</v>
      </c>
      <c r="H23" s="189">
        <f t="shared" si="4"/>
        <v>13668</v>
      </c>
      <c r="I23" s="189">
        <f t="shared" si="4"/>
        <v>4599</v>
      </c>
      <c r="J23" s="189">
        <f t="shared" si="4"/>
        <v>1280</v>
      </c>
      <c r="K23" s="189">
        <f t="shared" si="4"/>
        <v>7789</v>
      </c>
      <c r="L23" s="206"/>
    </row>
    <row r="24" ht="20" customHeight="1" spans="1:12">
      <c r="A24" s="192" t="s">
        <v>295</v>
      </c>
      <c r="B24" s="189">
        <f t="shared" ref="B24:F24" si="5">SUM(B25:B28)</f>
        <v>4741</v>
      </c>
      <c r="C24" s="189">
        <f t="shared" si="5"/>
        <v>6021</v>
      </c>
      <c r="D24" s="189">
        <f t="shared" si="5"/>
        <v>1280</v>
      </c>
      <c r="E24" s="193" t="s">
        <v>296</v>
      </c>
      <c r="F24" s="189">
        <f t="shared" si="5"/>
        <v>4300</v>
      </c>
      <c r="G24" s="189"/>
      <c r="H24" s="189">
        <f>I24+J24+K24</f>
        <v>0</v>
      </c>
      <c r="I24" s="189"/>
      <c r="J24" s="189"/>
      <c r="K24" s="189"/>
      <c r="L24" s="206"/>
    </row>
    <row r="25" ht="20" customHeight="1" spans="1:12">
      <c r="A25" s="191" t="s">
        <v>297</v>
      </c>
      <c r="B25" s="189">
        <v>984</v>
      </c>
      <c r="C25" s="189">
        <f t="shared" ref="C25:C33" si="6">D25+B25</f>
        <v>2264</v>
      </c>
      <c r="D25" s="189">
        <v>1280</v>
      </c>
      <c r="E25" s="189" t="s">
        <v>298</v>
      </c>
      <c r="F25" s="189"/>
      <c r="G25" s="189">
        <f t="shared" si="1"/>
        <v>0</v>
      </c>
      <c r="H25" s="189">
        <f t="shared" ref="H25:H34" si="7">I25+J25+K25</f>
        <v>0</v>
      </c>
      <c r="I25" s="189"/>
      <c r="J25" s="189"/>
      <c r="K25" s="189"/>
      <c r="L25" s="206"/>
    </row>
    <row r="26" ht="20" customHeight="1" spans="1:12">
      <c r="A26" s="191" t="s">
        <v>299</v>
      </c>
      <c r="B26" s="189"/>
      <c r="C26" s="189">
        <f t="shared" si="6"/>
        <v>0</v>
      </c>
      <c r="D26" s="189"/>
      <c r="E26" s="189" t="s">
        <v>300</v>
      </c>
      <c r="F26" s="189"/>
      <c r="G26" s="189">
        <f t="shared" si="1"/>
        <v>0</v>
      </c>
      <c r="H26" s="189">
        <f t="shared" si="7"/>
        <v>0</v>
      </c>
      <c r="I26" s="189"/>
      <c r="J26" s="189"/>
      <c r="K26" s="189"/>
      <c r="L26" s="206"/>
    </row>
    <row r="27" ht="20" customHeight="1" spans="1:12">
      <c r="A27" s="191" t="s">
        <v>301</v>
      </c>
      <c r="B27" s="189">
        <v>3757</v>
      </c>
      <c r="C27" s="189">
        <f t="shared" si="6"/>
        <v>3757</v>
      </c>
      <c r="D27" s="189"/>
      <c r="E27" s="189" t="s">
        <v>302</v>
      </c>
      <c r="F27" s="189">
        <v>4300</v>
      </c>
      <c r="G27" s="189">
        <f t="shared" si="1"/>
        <v>8231</v>
      </c>
      <c r="H27" s="189">
        <f t="shared" si="7"/>
        <v>3931</v>
      </c>
      <c r="I27" s="189"/>
      <c r="J27" s="189"/>
      <c r="K27" s="189">
        <f>3438-307+800</f>
        <v>3931</v>
      </c>
      <c r="L27" s="207" t="s">
        <v>303</v>
      </c>
    </row>
    <row r="28" ht="20" customHeight="1" spans="1:12">
      <c r="A28" s="191" t="s">
        <v>304</v>
      </c>
      <c r="B28" s="189"/>
      <c r="C28" s="189">
        <f t="shared" si="6"/>
        <v>0</v>
      </c>
      <c r="D28" s="189"/>
      <c r="E28" s="189" t="s">
        <v>305</v>
      </c>
      <c r="F28" s="189"/>
      <c r="G28" s="189">
        <f t="shared" si="1"/>
        <v>0</v>
      </c>
      <c r="H28" s="189">
        <f t="shared" si="7"/>
        <v>0</v>
      </c>
      <c r="I28" s="189"/>
      <c r="J28" s="189"/>
      <c r="K28" s="189"/>
      <c r="L28" s="206"/>
    </row>
    <row r="29" ht="20" customHeight="1" spans="1:12">
      <c r="A29" s="192" t="s">
        <v>306</v>
      </c>
      <c r="B29" s="189">
        <f>SUM(B30:B31)</f>
        <v>0</v>
      </c>
      <c r="C29" s="189">
        <f t="shared" si="6"/>
        <v>9093</v>
      </c>
      <c r="D29" s="189">
        <f>SUM(D30:D31)</f>
        <v>9093</v>
      </c>
      <c r="E29" s="193" t="s">
        <v>307</v>
      </c>
      <c r="F29" s="189"/>
      <c r="G29" s="189">
        <f t="shared" si="1"/>
        <v>4494</v>
      </c>
      <c r="H29" s="189">
        <f t="shared" si="7"/>
        <v>4494</v>
      </c>
      <c r="I29" s="189"/>
      <c r="J29" s="189">
        <f>J30+J31</f>
        <v>4494</v>
      </c>
      <c r="K29" s="189"/>
      <c r="L29" s="206"/>
    </row>
    <row r="30" ht="20" customHeight="1" spans="1:12">
      <c r="A30" s="194" t="s">
        <v>308</v>
      </c>
      <c r="B30" s="189"/>
      <c r="C30" s="189">
        <f t="shared" si="6"/>
        <v>0</v>
      </c>
      <c r="D30" s="189"/>
      <c r="E30" s="195" t="s">
        <v>309</v>
      </c>
      <c r="F30" s="189"/>
      <c r="G30" s="189">
        <f t="shared" si="1"/>
        <v>4494</v>
      </c>
      <c r="H30" s="189">
        <f t="shared" si="7"/>
        <v>4494</v>
      </c>
      <c r="I30" s="189"/>
      <c r="J30" s="189">
        <v>4494</v>
      </c>
      <c r="K30" s="189"/>
      <c r="L30" s="206"/>
    </row>
    <row r="31" ht="20" customHeight="1" spans="1:12">
      <c r="A31" s="194" t="s">
        <v>310</v>
      </c>
      <c r="B31" s="195"/>
      <c r="C31" s="189">
        <f t="shared" si="6"/>
        <v>9093</v>
      </c>
      <c r="D31" s="189">
        <f>4599+4494</f>
        <v>9093</v>
      </c>
      <c r="E31" s="195" t="s">
        <v>311</v>
      </c>
      <c r="F31" s="189"/>
      <c r="G31" s="189">
        <f t="shared" si="1"/>
        <v>0</v>
      </c>
      <c r="H31" s="189">
        <f t="shared" si="7"/>
        <v>0</v>
      </c>
      <c r="I31" s="189"/>
      <c r="J31" s="189"/>
      <c r="K31" s="189"/>
      <c r="L31" s="206"/>
    </row>
    <row r="32" ht="20" customHeight="1" spans="1:12">
      <c r="A32" s="194"/>
      <c r="B32" s="195"/>
      <c r="C32" s="189">
        <f t="shared" si="6"/>
        <v>0</v>
      </c>
      <c r="D32" s="189"/>
      <c r="E32" s="195"/>
      <c r="F32" s="189"/>
      <c r="G32" s="189">
        <f t="shared" si="1"/>
        <v>0</v>
      </c>
      <c r="H32" s="189">
        <f t="shared" si="7"/>
        <v>0</v>
      </c>
      <c r="I32" s="189"/>
      <c r="J32" s="189"/>
      <c r="K32" s="189"/>
      <c r="L32" s="206"/>
    </row>
    <row r="33" ht="20" customHeight="1" spans="1:12">
      <c r="A33" s="194"/>
      <c r="B33" s="195"/>
      <c r="C33" s="189">
        <f t="shared" si="6"/>
        <v>0</v>
      </c>
      <c r="D33" s="195"/>
      <c r="E33" s="195"/>
      <c r="F33" s="189"/>
      <c r="G33" s="189"/>
      <c r="H33" s="189">
        <f t="shared" si="7"/>
        <v>0</v>
      </c>
      <c r="I33" s="189"/>
      <c r="J33" s="189"/>
      <c r="K33" s="189"/>
      <c r="L33" s="206"/>
    </row>
    <row r="34" ht="20" customHeight="1" spans="1:12">
      <c r="A34" s="192" t="s">
        <v>312</v>
      </c>
      <c r="B34" s="193">
        <f>B23+B24+B29</f>
        <v>11612</v>
      </c>
      <c r="C34" s="193">
        <f>C23+C24+C29</f>
        <v>33705</v>
      </c>
      <c r="D34" s="193">
        <f>D23+D24+D29</f>
        <v>22093</v>
      </c>
      <c r="E34" s="193" t="s">
        <v>313</v>
      </c>
      <c r="F34" s="193">
        <f>F23+F24+F29</f>
        <v>11612</v>
      </c>
      <c r="G34" s="193">
        <f>F34+H34</f>
        <v>33705</v>
      </c>
      <c r="H34" s="193">
        <f t="shared" si="7"/>
        <v>22093</v>
      </c>
      <c r="I34" s="193">
        <f t="shared" ref="I34:K34" si="8">I23+I24+I29</f>
        <v>4599</v>
      </c>
      <c r="J34" s="193">
        <f t="shared" si="8"/>
        <v>5774</v>
      </c>
      <c r="K34" s="193">
        <f>K23+K24+K29+K27</f>
        <v>11720</v>
      </c>
      <c r="L34" s="206"/>
    </row>
    <row r="35" spans="1:12">
      <c r="A35" s="196"/>
      <c r="B35" s="197"/>
      <c r="C35" s="197"/>
      <c r="D35" s="197"/>
      <c r="E35" s="197"/>
      <c r="F35" s="197"/>
      <c r="G35" s="197"/>
      <c r="H35" s="197"/>
      <c r="I35" s="197"/>
      <c r="J35" s="197"/>
      <c r="K35" s="197"/>
      <c r="L35" s="197"/>
    </row>
  </sheetData>
  <mergeCells count="13">
    <mergeCell ref="A2:L2"/>
    <mergeCell ref="E3:F3"/>
    <mergeCell ref="A4:D4"/>
    <mergeCell ref="E4:K4"/>
    <mergeCell ref="H5:K5"/>
    <mergeCell ref="A5:A6"/>
    <mergeCell ref="B5:B6"/>
    <mergeCell ref="C5:C6"/>
    <mergeCell ref="D5:D6"/>
    <mergeCell ref="E5:E6"/>
    <mergeCell ref="F5:F6"/>
    <mergeCell ref="G5:G6"/>
    <mergeCell ref="L4:L6"/>
  </mergeCells>
  <printOptions horizontalCentered="1"/>
  <pageMargins left="0.751388888888889" right="0.751388888888889" top="1" bottom="1" header="0.5" footer="0.5"/>
  <pageSetup paperSize="9" scale="89" fitToHeight="0" orientation="landscape" horizontalDpi="600"/>
  <headerFooter>
    <oddFooter>&amp;C第 &amp;P-1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abSelected="1" workbookViewId="0">
      <pane xSplit="1" ySplit="5" topLeftCell="B6" activePane="bottomRight" state="frozen"/>
      <selection/>
      <selection pane="topRight"/>
      <selection pane="bottomLeft"/>
      <selection pane="bottomRight" activeCell="F7" sqref="F7"/>
    </sheetView>
  </sheetViews>
  <sheetFormatPr defaultColWidth="9" defaultRowHeight="13.5"/>
  <cols>
    <col min="1" max="1" width="4" style="104" customWidth="1"/>
    <col min="2" max="2" width="16.125" style="105" customWidth="1"/>
    <col min="3" max="3" width="9.25" style="104" customWidth="1"/>
    <col min="4" max="4" width="9.75" style="106" customWidth="1"/>
    <col min="5" max="5" width="4" style="104" customWidth="1"/>
    <col min="6" max="6" width="25.125" style="105" customWidth="1"/>
    <col min="7" max="7" width="28.625" style="107" customWidth="1"/>
    <col min="8" max="8" width="9.875" style="108" customWidth="1"/>
    <col min="9" max="9" width="11.875" style="109" customWidth="1"/>
    <col min="10" max="10" width="12.0333333333333" style="109" customWidth="1"/>
    <col min="11" max="16384" width="9" style="110"/>
  </cols>
  <sheetData>
    <row r="1" ht="20.25" spans="1:1">
      <c r="A1" s="111" t="s">
        <v>314</v>
      </c>
    </row>
    <row r="2" ht="30" customHeight="1" spans="1:10">
      <c r="A2" s="112" t="s">
        <v>315</v>
      </c>
      <c r="B2" s="112"/>
      <c r="C2" s="112"/>
      <c r="D2" s="113"/>
      <c r="E2" s="112"/>
      <c r="F2" s="112"/>
      <c r="G2" s="114"/>
      <c r="H2" s="113"/>
      <c r="I2" s="113"/>
      <c r="J2" s="113"/>
    </row>
    <row r="3" s="103" customFormat="1" ht="20" customHeight="1" spans="1:10">
      <c r="A3" s="115" t="s">
        <v>182</v>
      </c>
      <c r="B3" s="116"/>
      <c r="C3" s="116"/>
      <c r="D3" s="117"/>
      <c r="E3" s="116"/>
      <c r="F3" s="118"/>
      <c r="G3" s="119" t="s">
        <v>222</v>
      </c>
      <c r="H3" s="120" t="s">
        <v>316</v>
      </c>
      <c r="I3" s="120"/>
      <c r="J3" s="120"/>
    </row>
    <row r="4" ht="33" customHeight="1" spans="1:10">
      <c r="A4" s="68" t="s">
        <v>317</v>
      </c>
      <c r="B4" s="68"/>
      <c r="C4" s="68"/>
      <c r="D4" s="121"/>
      <c r="E4" s="68"/>
      <c r="F4" s="68"/>
      <c r="G4" s="68" t="s">
        <v>318</v>
      </c>
      <c r="H4" s="121"/>
      <c r="I4" s="121"/>
      <c r="J4" s="121"/>
    </row>
    <row r="5" s="104" customFormat="1" ht="27" spans="1:10">
      <c r="A5" s="122" t="s">
        <v>185</v>
      </c>
      <c r="B5" s="122" t="s">
        <v>319</v>
      </c>
      <c r="C5" s="123" t="s">
        <v>320</v>
      </c>
      <c r="D5" s="124" t="s">
        <v>321</v>
      </c>
      <c r="E5" s="122" t="s">
        <v>185</v>
      </c>
      <c r="F5" s="125" t="s">
        <v>322</v>
      </c>
      <c r="G5" s="126" t="s">
        <v>323</v>
      </c>
      <c r="H5" s="127" t="s">
        <v>324</v>
      </c>
      <c r="I5" s="160" t="s">
        <v>325</v>
      </c>
      <c r="J5" s="124" t="s">
        <v>321</v>
      </c>
    </row>
    <row r="6" spans="1:10">
      <c r="A6" s="128">
        <v>1</v>
      </c>
      <c r="B6" s="80" t="s">
        <v>326</v>
      </c>
      <c r="C6" s="129">
        <v>734</v>
      </c>
      <c r="D6" s="130">
        <v>734</v>
      </c>
      <c r="E6" s="128">
        <v>1</v>
      </c>
      <c r="F6" s="131" t="s">
        <v>327</v>
      </c>
      <c r="G6" s="132" t="s">
        <v>328</v>
      </c>
      <c r="H6" s="133">
        <v>151</v>
      </c>
      <c r="I6" s="138"/>
      <c r="J6" s="133">
        <f t="shared" ref="J6:J15" si="0">H6+I6</f>
        <v>151</v>
      </c>
    </row>
    <row r="7" ht="24" spans="1:10">
      <c r="A7" s="128">
        <v>2</v>
      </c>
      <c r="B7" s="80" t="s">
        <v>329</v>
      </c>
      <c r="C7" s="129">
        <v>5561</v>
      </c>
      <c r="D7" s="130">
        <f>16084+710</f>
        <v>16794</v>
      </c>
      <c r="E7" s="128">
        <v>2</v>
      </c>
      <c r="F7" s="134" t="s">
        <v>330</v>
      </c>
      <c r="G7" s="132" t="s">
        <v>331</v>
      </c>
      <c r="H7" s="133">
        <v>31</v>
      </c>
      <c r="I7" s="138"/>
      <c r="J7" s="133">
        <f t="shared" si="0"/>
        <v>31</v>
      </c>
    </row>
    <row r="8" spans="1:10">
      <c r="A8" s="128"/>
      <c r="B8" s="80"/>
      <c r="C8" s="135"/>
      <c r="D8" s="136"/>
      <c r="E8" s="128">
        <v>3</v>
      </c>
      <c r="F8" s="131" t="s">
        <v>332</v>
      </c>
      <c r="G8" s="132" t="s">
        <v>328</v>
      </c>
      <c r="H8" s="133">
        <v>31</v>
      </c>
      <c r="I8" s="138"/>
      <c r="J8" s="133">
        <f t="shared" si="0"/>
        <v>31</v>
      </c>
    </row>
    <row r="9" ht="24" spans="1:10">
      <c r="A9" s="128"/>
      <c r="B9" s="80"/>
      <c r="C9" s="135"/>
      <c r="D9" s="136"/>
      <c r="E9" s="128">
        <v>4</v>
      </c>
      <c r="F9" s="137" t="s">
        <v>333</v>
      </c>
      <c r="G9" s="132" t="s">
        <v>334</v>
      </c>
      <c r="H9" s="133">
        <v>60</v>
      </c>
      <c r="I9" s="138">
        <v>-3</v>
      </c>
      <c r="J9" s="133">
        <f t="shared" si="0"/>
        <v>57</v>
      </c>
    </row>
    <row r="10" ht="24" spans="1:10">
      <c r="A10" s="128"/>
      <c r="B10" s="80"/>
      <c r="C10" s="135"/>
      <c r="D10" s="136"/>
      <c r="E10" s="128">
        <v>5</v>
      </c>
      <c r="F10" s="138" t="s">
        <v>335</v>
      </c>
      <c r="G10" s="132" t="s">
        <v>336</v>
      </c>
      <c r="H10" s="133">
        <v>0</v>
      </c>
      <c r="I10" s="138">
        <v>3</v>
      </c>
      <c r="J10" s="133">
        <f t="shared" si="0"/>
        <v>3</v>
      </c>
    </row>
    <row r="11" ht="24" spans="1:10">
      <c r="A11" s="128"/>
      <c r="B11" s="80"/>
      <c r="C11" s="135"/>
      <c r="D11" s="136"/>
      <c r="E11" s="128">
        <v>6</v>
      </c>
      <c r="F11" s="138" t="s">
        <v>337</v>
      </c>
      <c r="G11" s="132" t="s">
        <v>336</v>
      </c>
      <c r="H11" s="133">
        <v>5</v>
      </c>
      <c r="I11" s="138"/>
      <c r="J11" s="133">
        <f t="shared" si="0"/>
        <v>5</v>
      </c>
    </row>
    <row r="12" ht="24" spans="1:10">
      <c r="A12" s="128"/>
      <c r="B12" s="80"/>
      <c r="C12" s="135"/>
      <c r="D12" s="136"/>
      <c r="E12" s="128">
        <v>7</v>
      </c>
      <c r="F12" s="131" t="s">
        <v>338</v>
      </c>
      <c r="G12" s="132" t="s">
        <v>334</v>
      </c>
      <c r="H12" s="133">
        <v>4</v>
      </c>
      <c r="I12" s="138"/>
      <c r="J12" s="133">
        <f t="shared" si="0"/>
        <v>4</v>
      </c>
    </row>
    <row r="13" ht="24" spans="1:10">
      <c r="A13" s="128"/>
      <c r="B13" s="80"/>
      <c r="C13" s="135"/>
      <c r="D13" s="136"/>
      <c r="E13" s="128">
        <v>8</v>
      </c>
      <c r="F13" s="131" t="s">
        <v>339</v>
      </c>
      <c r="G13" s="132" t="s">
        <v>334</v>
      </c>
      <c r="H13" s="133">
        <v>17</v>
      </c>
      <c r="I13" s="138"/>
      <c r="J13" s="133">
        <f t="shared" si="0"/>
        <v>17</v>
      </c>
    </row>
    <row r="14" ht="24" spans="1:10">
      <c r="A14" s="128"/>
      <c r="B14" s="80"/>
      <c r="C14" s="135"/>
      <c r="D14" s="136"/>
      <c r="E14" s="128">
        <v>9</v>
      </c>
      <c r="F14" s="131" t="s">
        <v>340</v>
      </c>
      <c r="G14" s="132" t="s">
        <v>341</v>
      </c>
      <c r="H14" s="133">
        <v>98</v>
      </c>
      <c r="I14" s="138">
        <v>-98</v>
      </c>
      <c r="J14" s="133">
        <f t="shared" si="0"/>
        <v>0</v>
      </c>
    </row>
    <row r="15" ht="24" spans="1:10">
      <c r="A15" s="128"/>
      <c r="B15" s="80"/>
      <c r="C15" s="135"/>
      <c r="D15" s="139"/>
      <c r="E15" s="128">
        <v>10</v>
      </c>
      <c r="F15" s="131" t="s">
        <v>340</v>
      </c>
      <c r="G15" s="132" t="s">
        <v>336</v>
      </c>
      <c r="H15" s="133"/>
      <c r="I15" s="138">
        <v>98</v>
      </c>
      <c r="J15" s="133">
        <f t="shared" si="0"/>
        <v>98</v>
      </c>
    </row>
    <row r="16" ht="24" spans="1:10">
      <c r="A16" s="128"/>
      <c r="B16" s="80"/>
      <c r="C16" s="135"/>
      <c r="D16" s="139"/>
      <c r="E16" s="128">
        <v>11</v>
      </c>
      <c r="F16" s="131" t="s">
        <v>342</v>
      </c>
      <c r="G16" s="132" t="s">
        <v>336</v>
      </c>
      <c r="H16" s="133">
        <v>300</v>
      </c>
      <c r="I16" s="138"/>
      <c r="J16" s="133">
        <f t="shared" ref="J16:J27" si="1">H16+I16</f>
        <v>300</v>
      </c>
    </row>
    <row r="17" spans="1:10">
      <c r="A17" s="128"/>
      <c r="B17" s="140"/>
      <c r="C17" s="135"/>
      <c r="D17" s="139"/>
      <c r="E17" s="128">
        <v>12</v>
      </c>
      <c r="F17" s="131" t="s">
        <v>343</v>
      </c>
      <c r="G17" s="132" t="s">
        <v>341</v>
      </c>
      <c r="H17" s="133">
        <v>22</v>
      </c>
      <c r="I17" s="138"/>
      <c r="J17" s="133">
        <f t="shared" si="1"/>
        <v>22</v>
      </c>
    </row>
    <row r="18" ht="24" spans="1:10">
      <c r="A18" s="128"/>
      <c r="B18" s="80"/>
      <c r="C18" s="141"/>
      <c r="D18" s="139"/>
      <c r="E18" s="128">
        <v>13</v>
      </c>
      <c r="F18" s="131" t="s">
        <v>344</v>
      </c>
      <c r="G18" s="132" t="s">
        <v>345</v>
      </c>
      <c r="H18" s="133">
        <v>13</v>
      </c>
      <c r="I18" s="138"/>
      <c r="J18" s="133">
        <f t="shared" si="1"/>
        <v>13</v>
      </c>
    </row>
    <row r="19" ht="24" spans="1:10">
      <c r="A19" s="128"/>
      <c r="B19" s="140"/>
      <c r="C19" s="142"/>
      <c r="D19" s="139"/>
      <c r="E19" s="128">
        <v>14</v>
      </c>
      <c r="F19" s="131" t="s">
        <v>346</v>
      </c>
      <c r="G19" s="143" t="s">
        <v>347</v>
      </c>
      <c r="H19" s="133">
        <v>117</v>
      </c>
      <c r="I19" s="138"/>
      <c r="J19" s="133">
        <f t="shared" si="1"/>
        <v>117</v>
      </c>
    </row>
    <row r="20" ht="24" spans="1:10">
      <c r="A20" s="128"/>
      <c r="B20" s="140"/>
      <c r="C20" s="142"/>
      <c r="D20" s="139"/>
      <c r="E20" s="128">
        <v>15</v>
      </c>
      <c r="F20" s="131" t="s">
        <v>348</v>
      </c>
      <c r="G20" s="132" t="s">
        <v>349</v>
      </c>
      <c r="H20" s="133">
        <v>3</v>
      </c>
      <c r="I20" s="138"/>
      <c r="J20" s="133">
        <f t="shared" si="1"/>
        <v>3</v>
      </c>
    </row>
    <row r="21" spans="1:10">
      <c r="A21" s="128"/>
      <c r="B21" s="140"/>
      <c r="C21" s="142"/>
      <c r="D21" s="139"/>
      <c r="E21" s="128">
        <v>16</v>
      </c>
      <c r="F21" s="131" t="s">
        <v>350</v>
      </c>
      <c r="G21" s="143" t="s">
        <v>347</v>
      </c>
      <c r="H21" s="144">
        <v>70</v>
      </c>
      <c r="I21" s="138"/>
      <c r="J21" s="133">
        <f t="shared" si="1"/>
        <v>70</v>
      </c>
    </row>
    <row r="22" ht="24" spans="1:10">
      <c r="A22" s="128"/>
      <c r="B22" s="140"/>
      <c r="C22" s="142"/>
      <c r="D22" s="139"/>
      <c r="E22" s="128">
        <v>17</v>
      </c>
      <c r="F22" s="131" t="s">
        <v>351</v>
      </c>
      <c r="G22" s="132" t="s">
        <v>352</v>
      </c>
      <c r="H22" s="133">
        <v>57</v>
      </c>
      <c r="I22" s="138">
        <v>4</v>
      </c>
      <c r="J22" s="133">
        <f t="shared" si="1"/>
        <v>61</v>
      </c>
    </row>
    <row r="23" ht="24" spans="1:10">
      <c r="A23" s="128"/>
      <c r="B23" s="140"/>
      <c r="C23" s="142"/>
      <c r="D23" s="139"/>
      <c r="E23" s="128">
        <v>18</v>
      </c>
      <c r="F23" s="131" t="s">
        <v>353</v>
      </c>
      <c r="G23" s="132" t="s">
        <v>336</v>
      </c>
      <c r="H23" s="133">
        <v>596</v>
      </c>
      <c r="I23" s="138"/>
      <c r="J23" s="133">
        <f t="shared" si="1"/>
        <v>596</v>
      </c>
    </row>
    <row r="24" spans="1:10">
      <c r="A24" s="128"/>
      <c r="B24" s="140"/>
      <c r="C24" s="142"/>
      <c r="D24" s="139"/>
      <c r="E24" s="128">
        <v>19</v>
      </c>
      <c r="F24" s="131" t="s">
        <v>354</v>
      </c>
      <c r="G24" s="132" t="s">
        <v>341</v>
      </c>
      <c r="H24" s="133">
        <v>216</v>
      </c>
      <c r="I24" s="138"/>
      <c r="J24" s="133">
        <f t="shared" si="1"/>
        <v>216</v>
      </c>
    </row>
    <row r="25" spans="1:10">
      <c r="A25" s="128"/>
      <c r="B25" s="140"/>
      <c r="C25" s="142"/>
      <c r="D25" s="139"/>
      <c r="E25" s="128">
        <v>20</v>
      </c>
      <c r="F25" s="131" t="s">
        <v>355</v>
      </c>
      <c r="G25" s="132" t="s">
        <v>341</v>
      </c>
      <c r="H25" s="133">
        <v>154</v>
      </c>
      <c r="I25" s="138"/>
      <c r="J25" s="133">
        <f t="shared" si="1"/>
        <v>154</v>
      </c>
    </row>
    <row r="26" spans="1:10">
      <c r="A26" s="128"/>
      <c r="B26" s="140"/>
      <c r="C26" s="135"/>
      <c r="D26" s="139"/>
      <c r="E26" s="128">
        <v>21</v>
      </c>
      <c r="F26" s="134" t="s">
        <v>356</v>
      </c>
      <c r="G26" s="132" t="s">
        <v>341</v>
      </c>
      <c r="H26" s="133">
        <v>50</v>
      </c>
      <c r="I26" s="138"/>
      <c r="J26" s="133">
        <f t="shared" si="1"/>
        <v>50</v>
      </c>
    </row>
    <row r="27" spans="1:10">
      <c r="A27" s="128"/>
      <c r="B27" s="140"/>
      <c r="C27" s="135"/>
      <c r="D27" s="139"/>
      <c r="E27" s="128">
        <v>22</v>
      </c>
      <c r="F27" s="145" t="s">
        <v>357</v>
      </c>
      <c r="G27" s="146" t="s">
        <v>345</v>
      </c>
      <c r="H27" s="133"/>
      <c r="I27" s="138">
        <v>2</v>
      </c>
      <c r="J27" s="133">
        <f t="shared" si="1"/>
        <v>2</v>
      </c>
    </row>
    <row r="28" ht="24" spans="1:10">
      <c r="A28" s="128"/>
      <c r="B28" s="140"/>
      <c r="C28" s="135"/>
      <c r="D28" s="139"/>
      <c r="E28" s="128">
        <v>23</v>
      </c>
      <c r="F28" s="147" t="s">
        <v>358</v>
      </c>
      <c r="G28" s="148" t="s">
        <v>336</v>
      </c>
      <c r="H28" s="133"/>
      <c r="I28" s="138">
        <v>72</v>
      </c>
      <c r="J28" s="133">
        <f t="shared" ref="J28:J57" si="2">H28+I28</f>
        <v>72</v>
      </c>
    </row>
    <row r="29" ht="24" spans="1:10">
      <c r="A29" s="128"/>
      <c r="B29" s="140"/>
      <c r="C29" s="135"/>
      <c r="D29" s="139"/>
      <c r="E29" s="128">
        <v>24</v>
      </c>
      <c r="F29" s="137" t="s">
        <v>359</v>
      </c>
      <c r="G29" s="148" t="s">
        <v>336</v>
      </c>
      <c r="H29" s="133"/>
      <c r="I29" s="138">
        <v>40</v>
      </c>
      <c r="J29" s="133">
        <f t="shared" si="2"/>
        <v>40</v>
      </c>
    </row>
    <row r="30" ht="24" spans="1:10">
      <c r="A30" s="128"/>
      <c r="B30" s="140"/>
      <c r="C30" s="135"/>
      <c r="D30" s="139"/>
      <c r="E30" s="128">
        <v>25</v>
      </c>
      <c r="F30" s="137" t="s">
        <v>360</v>
      </c>
      <c r="G30" s="148" t="s">
        <v>336</v>
      </c>
      <c r="H30" s="133"/>
      <c r="I30" s="138">
        <v>400</v>
      </c>
      <c r="J30" s="133">
        <f t="shared" si="2"/>
        <v>400</v>
      </c>
    </row>
    <row r="31" ht="24" spans="1:10">
      <c r="A31" s="128"/>
      <c r="B31" s="140"/>
      <c r="C31" s="135"/>
      <c r="D31" s="139"/>
      <c r="E31" s="128">
        <v>26</v>
      </c>
      <c r="F31" s="149" t="s">
        <v>361</v>
      </c>
      <c r="G31" s="148" t="s">
        <v>336</v>
      </c>
      <c r="H31" s="133"/>
      <c r="I31" s="161">
        <v>20</v>
      </c>
      <c r="J31" s="133">
        <f t="shared" si="2"/>
        <v>20</v>
      </c>
    </row>
    <row r="32" ht="24" spans="1:10">
      <c r="A32" s="128"/>
      <c r="B32" s="140"/>
      <c r="C32" s="135"/>
      <c r="D32" s="139"/>
      <c r="E32" s="128">
        <v>27</v>
      </c>
      <c r="F32" s="137" t="s">
        <v>362</v>
      </c>
      <c r="G32" s="148" t="s">
        <v>336</v>
      </c>
      <c r="H32" s="133"/>
      <c r="I32" s="138">
        <v>180</v>
      </c>
      <c r="J32" s="133">
        <f t="shared" si="2"/>
        <v>180</v>
      </c>
    </row>
    <row r="33" ht="24" spans="1:10">
      <c r="A33" s="128"/>
      <c r="B33" s="140"/>
      <c r="C33" s="135"/>
      <c r="D33" s="139"/>
      <c r="E33" s="128">
        <v>28</v>
      </c>
      <c r="F33" s="137" t="s">
        <v>363</v>
      </c>
      <c r="G33" s="148" t="s">
        <v>345</v>
      </c>
      <c r="H33" s="133"/>
      <c r="I33" s="138">
        <v>102</v>
      </c>
      <c r="J33" s="133">
        <f t="shared" si="2"/>
        <v>102</v>
      </c>
    </row>
    <row r="34" spans="1:10">
      <c r="A34" s="128"/>
      <c r="B34" s="140"/>
      <c r="C34" s="135"/>
      <c r="D34" s="139"/>
      <c r="E34" s="128">
        <v>29</v>
      </c>
      <c r="F34" s="137" t="s">
        <v>364</v>
      </c>
      <c r="G34" s="148" t="s">
        <v>345</v>
      </c>
      <c r="H34" s="133"/>
      <c r="I34" s="138">
        <v>21</v>
      </c>
      <c r="J34" s="133">
        <f t="shared" si="2"/>
        <v>21</v>
      </c>
    </row>
    <row r="35" ht="24" spans="1:10">
      <c r="A35" s="128"/>
      <c r="B35" s="140"/>
      <c r="C35" s="135"/>
      <c r="D35" s="139"/>
      <c r="E35" s="128">
        <v>30</v>
      </c>
      <c r="F35" s="137" t="s">
        <v>365</v>
      </c>
      <c r="G35" s="148" t="s">
        <v>345</v>
      </c>
      <c r="H35" s="133"/>
      <c r="I35" s="138">
        <v>21</v>
      </c>
      <c r="J35" s="133">
        <f t="shared" si="2"/>
        <v>21</v>
      </c>
    </row>
    <row r="36" spans="1:10">
      <c r="A36" s="128"/>
      <c r="B36" s="140"/>
      <c r="C36" s="135"/>
      <c r="D36" s="139"/>
      <c r="E36" s="128">
        <v>31</v>
      </c>
      <c r="F36" s="137" t="s">
        <v>366</v>
      </c>
      <c r="G36" s="148" t="s">
        <v>367</v>
      </c>
      <c r="H36" s="133"/>
      <c r="I36" s="138">
        <v>100</v>
      </c>
      <c r="J36" s="133">
        <f t="shared" si="2"/>
        <v>100</v>
      </c>
    </row>
    <row r="37" spans="1:10">
      <c r="A37" s="128"/>
      <c r="B37" s="140"/>
      <c r="C37" s="135"/>
      <c r="D37" s="139"/>
      <c r="E37" s="128">
        <v>32</v>
      </c>
      <c r="F37" s="137" t="s">
        <v>368</v>
      </c>
      <c r="G37" s="148" t="s">
        <v>345</v>
      </c>
      <c r="H37" s="133"/>
      <c r="I37" s="138">
        <v>12</v>
      </c>
      <c r="J37" s="133">
        <f t="shared" si="2"/>
        <v>12</v>
      </c>
    </row>
    <row r="38" ht="24" spans="1:10">
      <c r="A38" s="128"/>
      <c r="B38" s="140"/>
      <c r="C38" s="135"/>
      <c r="D38" s="139"/>
      <c r="E38" s="128">
        <v>33</v>
      </c>
      <c r="F38" s="137" t="s">
        <v>369</v>
      </c>
      <c r="G38" s="148" t="s">
        <v>336</v>
      </c>
      <c r="H38" s="133"/>
      <c r="I38" s="138">
        <v>25</v>
      </c>
      <c r="J38" s="133">
        <f t="shared" si="2"/>
        <v>25</v>
      </c>
    </row>
    <row r="39" ht="24" spans="1:10">
      <c r="A39" s="128"/>
      <c r="B39" s="140"/>
      <c r="C39" s="135"/>
      <c r="D39" s="139"/>
      <c r="E39" s="128">
        <v>34</v>
      </c>
      <c r="F39" s="137" t="s">
        <v>370</v>
      </c>
      <c r="G39" s="148" t="s">
        <v>336</v>
      </c>
      <c r="H39" s="133"/>
      <c r="I39" s="138">
        <v>33</v>
      </c>
      <c r="J39" s="133">
        <f t="shared" si="2"/>
        <v>33</v>
      </c>
    </row>
    <row r="40" ht="24" spans="1:10">
      <c r="A40" s="128"/>
      <c r="B40" s="140"/>
      <c r="C40" s="135"/>
      <c r="D40" s="139"/>
      <c r="E40" s="128">
        <v>35</v>
      </c>
      <c r="F40" s="137" t="s">
        <v>371</v>
      </c>
      <c r="G40" s="148" t="s">
        <v>328</v>
      </c>
      <c r="H40" s="133"/>
      <c r="I40" s="138">
        <v>68</v>
      </c>
      <c r="J40" s="133">
        <f t="shared" si="2"/>
        <v>68</v>
      </c>
    </row>
    <row r="41" spans="1:10">
      <c r="A41" s="128"/>
      <c r="B41" s="140"/>
      <c r="C41" s="135"/>
      <c r="D41" s="139"/>
      <c r="E41" s="128">
        <v>36</v>
      </c>
      <c r="F41" s="137" t="s">
        <v>372</v>
      </c>
      <c r="G41" s="148" t="s">
        <v>328</v>
      </c>
      <c r="H41" s="133"/>
      <c r="I41" s="138">
        <v>8</v>
      </c>
      <c r="J41" s="133">
        <f t="shared" si="2"/>
        <v>8</v>
      </c>
    </row>
    <row r="42" ht="24" spans="1:10">
      <c r="A42" s="128"/>
      <c r="B42" s="140"/>
      <c r="C42" s="135"/>
      <c r="D42" s="139"/>
      <c r="E42" s="128">
        <v>37</v>
      </c>
      <c r="F42" s="137" t="s">
        <v>373</v>
      </c>
      <c r="G42" s="148" t="s">
        <v>331</v>
      </c>
      <c r="H42" s="133"/>
      <c r="I42" s="138">
        <v>72</v>
      </c>
      <c r="J42" s="133">
        <f t="shared" si="2"/>
        <v>72</v>
      </c>
    </row>
    <row r="43" spans="1:10">
      <c r="A43" s="128"/>
      <c r="B43" s="140"/>
      <c r="C43" s="135"/>
      <c r="D43" s="139"/>
      <c r="E43" s="128">
        <v>38</v>
      </c>
      <c r="F43" s="137" t="s">
        <v>374</v>
      </c>
      <c r="G43" s="148" t="s">
        <v>331</v>
      </c>
      <c r="H43" s="133"/>
      <c r="I43" s="138">
        <v>24</v>
      </c>
      <c r="J43" s="133">
        <f t="shared" si="2"/>
        <v>24</v>
      </c>
    </row>
    <row r="44" spans="1:10">
      <c r="A44" s="128"/>
      <c r="B44" s="140"/>
      <c r="C44" s="135"/>
      <c r="D44" s="139"/>
      <c r="E44" s="128">
        <v>39</v>
      </c>
      <c r="F44" s="137" t="s">
        <v>375</v>
      </c>
      <c r="G44" s="148" t="s">
        <v>331</v>
      </c>
      <c r="H44" s="133"/>
      <c r="I44" s="138">
        <v>9</v>
      </c>
      <c r="J44" s="133">
        <f t="shared" si="2"/>
        <v>9</v>
      </c>
    </row>
    <row r="45" ht="36" spans="1:10">
      <c r="A45" s="128"/>
      <c r="B45" s="140"/>
      <c r="C45" s="135"/>
      <c r="D45" s="139"/>
      <c r="E45" s="128">
        <v>40</v>
      </c>
      <c r="F45" s="137" t="s">
        <v>376</v>
      </c>
      <c r="G45" s="148" t="s">
        <v>336</v>
      </c>
      <c r="H45" s="133"/>
      <c r="I45" s="138">
        <v>200</v>
      </c>
      <c r="J45" s="133">
        <f t="shared" si="2"/>
        <v>200</v>
      </c>
    </row>
    <row r="46" spans="1:10">
      <c r="A46" s="128"/>
      <c r="B46" s="140"/>
      <c r="C46" s="135"/>
      <c r="D46" s="139"/>
      <c r="E46" s="128">
        <v>41</v>
      </c>
      <c r="F46" s="137" t="s">
        <v>377</v>
      </c>
      <c r="G46" s="148" t="s">
        <v>341</v>
      </c>
      <c r="H46" s="133"/>
      <c r="I46" s="138">
        <v>325</v>
      </c>
      <c r="J46" s="133">
        <f t="shared" si="2"/>
        <v>325</v>
      </c>
    </row>
    <row r="47" spans="1:10">
      <c r="A47" s="128"/>
      <c r="B47" s="140"/>
      <c r="C47" s="135"/>
      <c r="D47" s="139"/>
      <c r="E47" s="128">
        <v>42</v>
      </c>
      <c r="F47" s="137" t="s">
        <v>377</v>
      </c>
      <c r="G47" s="148" t="s">
        <v>367</v>
      </c>
      <c r="H47" s="133"/>
      <c r="I47" s="138">
        <f>400-325</f>
        <v>75</v>
      </c>
      <c r="J47" s="133">
        <f t="shared" si="2"/>
        <v>75</v>
      </c>
    </row>
    <row r="48" spans="1:10">
      <c r="A48" s="128"/>
      <c r="B48" s="140"/>
      <c r="C48" s="135"/>
      <c r="D48" s="139"/>
      <c r="E48" s="128">
        <v>43</v>
      </c>
      <c r="F48" s="137" t="s">
        <v>378</v>
      </c>
      <c r="G48" s="148" t="s">
        <v>331</v>
      </c>
      <c r="H48" s="133"/>
      <c r="I48" s="138">
        <v>200</v>
      </c>
      <c r="J48" s="133">
        <f t="shared" si="2"/>
        <v>200</v>
      </c>
    </row>
    <row r="49" ht="24" spans="1:10">
      <c r="A49" s="128"/>
      <c r="B49" s="140"/>
      <c r="C49" s="135"/>
      <c r="D49" s="139"/>
      <c r="E49" s="128">
        <v>44</v>
      </c>
      <c r="F49" s="137" t="s">
        <v>379</v>
      </c>
      <c r="G49" s="148" t="s">
        <v>336</v>
      </c>
      <c r="H49" s="133"/>
      <c r="I49" s="138">
        <v>200</v>
      </c>
      <c r="J49" s="133">
        <f t="shared" si="2"/>
        <v>200</v>
      </c>
    </row>
    <row r="50" ht="24" spans="1:10">
      <c r="A50" s="128"/>
      <c r="B50" s="140"/>
      <c r="C50" s="135"/>
      <c r="D50" s="139"/>
      <c r="E50" s="128">
        <v>45</v>
      </c>
      <c r="F50" s="131" t="s">
        <v>380</v>
      </c>
      <c r="G50" s="148" t="s">
        <v>341</v>
      </c>
      <c r="H50" s="133"/>
      <c r="I50" s="162">
        <v>182</v>
      </c>
      <c r="J50" s="133">
        <f t="shared" si="2"/>
        <v>182</v>
      </c>
    </row>
    <row r="51" ht="24" spans="1:10">
      <c r="A51" s="128"/>
      <c r="B51" s="140"/>
      <c r="C51" s="135"/>
      <c r="D51" s="139"/>
      <c r="E51" s="128">
        <v>46</v>
      </c>
      <c r="F51" s="131" t="s">
        <v>380</v>
      </c>
      <c r="G51" s="148" t="s">
        <v>367</v>
      </c>
      <c r="H51" s="133"/>
      <c r="I51" s="162">
        <f>200-182</f>
        <v>18</v>
      </c>
      <c r="J51" s="133">
        <f t="shared" si="2"/>
        <v>18</v>
      </c>
    </row>
    <row r="52" ht="36" spans="1:10">
      <c r="A52" s="128"/>
      <c r="B52" s="140"/>
      <c r="C52" s="135"/>
      <c r="D52" s="139"/>
      <c r="E52" s="128">
        <v>47</v>
      </c>
      <c r="F52" s="131" t="s">
        <v>381</v>
      </c>
      <c r="G52" s="148" t="s">
        <v>331</v>
      </c>
      <c r="H52" s="133"/>
      <c r="I52" s="162">
        <v>20</v>
      </c>
      <c r="J52" s="133">
        <f t="shared" si="2"/>
        <v>20</v>
      </c>
    </row>
    <row r="53" ht="24" spans="1:10">
      <c r="A53" s="128"/>
      <c r="B53" s="140"/>
      <c r="C53" s="135"/>
      <c r="D53" s="139"/>
      <c r="E53" s="128">
        <v>48</v>
      </c>
      <c r="F53" s="131" t="s">
        <v>382</v>
      </c>
      <c r="G53" s="148" t="s">
        <v>336</v>
      </c>
      <c r="H53" s="133"/>
      <c r="I53" s="162">
        <v>14</v>
      </c>
      <c r="J53" s="133">
        <f t="shared" si="2"/>
        <v>14</v>
      </c>
    </row>
    <row r="54" ht="24" spans="1:10">
      <c r="A54" s="128"/>
      <c r="B54" s="140"/>
      <c r="C54" s="135"/>
      <c r="D54" s="139"/>
      <c r="E54" s="128">
        <v>49</v>
      </c>
      <c r="F54" s="131" t="s">
        <v>383</v>
      </c>
      <c r="G54" s="148" t="s">
        <v>336</v>
      </c>
      <c r="H54" s="133"/>
      <c r="I54" s="162">
        <v>300</v>
      </c>
      <c r="J54" s="133">
        <f t="shared" si="2"/>
        <v>300</v>
      </c>
    </row>
    <row r="55" spans="1:10">
      <c r="A55" s="128"/>
      <c r="B55" s="140"/>
      <c r="C55" s="135"/>
      <c r="D55" s="139"/>
      <c r="E55" s="128">
        <v>50</v>
      </c>
      <c r="F55" s="137" t="s">
        <v>384</v>
      </c>
      <c r="G55" s="148" t="s">
        <v>385</v>
      </c>
      <c r="H55" s="133"/>
      <c r="I55" s="138">
        <v>260</v>
      </c>
      <c r="J55" s="133">
        <f t="shared" si="2"/>
        <v>260</v>
      </c>
    </row>
    <row r="56" spans="1:10">
      <c r="A56" s="128"/>
      <c r="B56" s="140"/>
      <c r="C56" s="135"/>
      <c r="D56" s="139"/>
      <c r="E56" s="128">
        <v>51</v>
      </c>
      <c r="F56" s="137" t="s">
        <v>386</v>
      </c>
      <c r="G56" s="148" t="s">
        <v>345</v>
      </c>
      <c r="H56" s="133"/>
      <c r="I56" s="138">
        <v>70</v>
      </c>
      <c r="J56" s="133">
        <f t="shared" si="2"/>
        <v>70</v>
      </c>
    </row>
    <row r="57" spans="1:10">
      <c r="A57" s="128"/>
      <c r="B57" s="140"/>
      <c r="C57" s="135"/>
      <c r="D57" s="139"/>
      <c r="E57" s="128">
        <v>52</v>
      </c>
      <c r="F57" s="137" t="s">
        <v>387</v>
      </c>
      <c r="G57" s="148" t="s">
        <v>341</v>
      </c>
      <c r="H57" s="150"/>
      <c r="I57" s="138">
        <f>4319-800-4-13</f>
        <v>3502</v>
      </c>
      <c r="J57" s="133">
        <f t="shared" si="2"/>
        <v>3502</v>
      </c>
    </row>
    <row r="58" spans="1:10">
      <c r="A58" s="128"/>
      <c r="B58" s="151"/>
      <c r="C58" s="152"/>
      <c r="D58" s="153"/>
      <c r="E58" s="128">
        <v>53</v>
      </c>
      <c r="F58" s="132" t="s">
        <v>388</v>
      </c>
      <c r="G58" s="154" t="s">
        <v>331</v>
      </c>
      <c r="H58" s="155"/>
      <c r="I58" s="155">
        <v>13</v>
      </c>
      <c r="J58" s="133">
        <v>13</v>
      </c>
    </row>
    <row r="59" ht="24" spans="1:10">
      <c r="A59" s="128"/>
      <c r="B59" s="151"/>
      <c r="C59" s="152"/>
      <c r="D59" s="153"/>
      <c r="E59" s="128">
        <v>54</v>
      </c>
      <c r="F59" s="132" t="s">
        <v>389</v>
      </c>
      <c r="G59" s="154" t="s">
        <v>336</v>
      </c>
      <c r="H59" s="155"/>
      <c r="I59" s="155">
        <v>710</v>
      </c>
      <c r="J59" s="133">
        <f>H59+I59</f>
        <v>710</v>
      </c>
    </row>
    <row r="60" spans="1:10">
      <c r="A60" s="128"/>
      <c r="B60" s="151"/>
      <c r="C60" s="152"/>
      <c r="D60" s="153"/>
      <c r="E60" s="128">
        <v>55</v>
      </c>
      <c r="F60" s="128" t="s">
        <v>390</v>
      </c>
      <c r="G60" s="154"/>
      <c r="H60" s="155">
        <f>SUM(H6:H57)</f>
        <v>1995</v>
      </c>
      <c r="I60" s="155">
        <f>SUM(I6:I59)</f>
        <v>7302</v>
      </c>
      <c r="J60" s="155">
        <f>SUM(J6:J59)</f>
        <v>9297</v>
      </c>
    </row>
    <row r="61" spans="1:10">
      <c r="A61" s="128"/>
      <c r="B61" s="151"/>
      <c r="C61" s="152"/>
      <c r="D61" s="153"/>
      <c r="E61" s="128">
        <v>56</v>
      </c>
      <c r="F61" s="128" t="s">
        <v>391</v>
      </c>
      <c r="G61" s="154"/>
      <c r="H61" s="156">
        <v>4300</v>
      </c>
      <c r="I61" s="138">
        <f>3438-307+800</f>
        <v>3931</v>
      </c>
      <c r="J61" s="138">
        <f>H61+I61</f>
        <v>8231</v>
      </c>
    </row>
    <row r="62" spans="1:10">
      <c r="A62" s="128">
        <v>3</v>
      </c>
      <c r="B62" s="157" t="s">
        <v>392</v>
      </c>
      <c r="C62" s="158">
        <f>SUM(C6:C61)</f>
        <v>6295</v>
      </c>
      <c r="D62" s="158">
        <f>SUM(D6:D57)</f>
        <v>17528</v>
      </c>
      <c r="E62" s="128">
        <v>57</v>
      </c>
      <c r="F62" s="159" t="s">
        <v>392</v>
      </c>
      <c r="G62" s="131"/>
      <c r="H62" s="144">
        <f>H60+H61</f>
        <v>6295</v>
      </c>
      <c r="I62" s="144">
        <f>I60+I61</f>
        <v>11233</v>
      </c>
      <c r="J62" s="144">
        <f>J60+J61</f>
        <v>17528</v>
      </c>
    </row>
  </sheetData>
  <autoFilter xmlns:etc="http://www.wps.cn/officeDocument/2017/etCustomData" ref="A5:J62" etc:filterBottomFollowUsedRange="0">
    <extLst/>
  </autoFilter>
  <mergeCells count="5">
    <mergeCell ref="A2:J2"/>
    <mergeCell ref="A3:E3"/>
    <mergeCell ref="H3:J3"/>
    <mergeCell ref="A4:F4"/>
    <mergeCell ref="G4:J4"/>
  </mergeCells>
  <printOptions horizontalCentered="1"/>
  <pageMargins left="0.751388888888889" right="0.751388888888889" top="1" bottom="1" header="0.5" footer="0.5"/>
  <pageSetup paperSize="9" orientation="landscape" horizontalDpi="600"/>
  <headerFooter>
    <oddFooter>&amp;C第 &amp;P-1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L3" sqref="L3"/>
    </sheetView>
  </sheetViews>
  <sheetFormatPr defaultColWidth="9" defaultRowHeight="13.5" outlineLevelCol="3"/>
  <cols>
    <col min="1" max="1" width="6.25" customWidth="1"/>
    <col min="2" max="2" width="31" customWidth="1"/>
    <col min="3" max="3" width="67.375" style="88" customWidth="1"/>
    <col min="4" max="4" width="19.125" style="89" customWidth="1"/>
  </cols>
  <sheetData>
    <row r="1" ht="26.25" customHeight="1" spans="1:1">
      <c r="A1" s="90" t="s">
        <v>393</v>
      </c>
    </row>
    <row r="2" ht="25.5" spans="1:4">
      <c r="A2" s="91" t="s">
        <v>394</v>
      </c>
      <c r="B2" s="91"/>
      <c r="C2" s="91"/>
      <c r="D2" s="92"/>
    </row>
    <row r="3" s="86" customFormat="1" ht="26.25" customHeight="1" spans="1:4">
      <c r="A3" s="93" t="s">
        <v>182</v>
      </c>
      <c r="B3" s="93"/>
      <c r="C3" s="94" t="s">
        <v>222</v>
      </c>
      <c r="D3" s="94"/>
    </row>
    <row r="4" s="87" customFormat="1" ht="30" customHeight="1" spans="1:4">
      <c r="A4" s="95" t="s">
        <v>185</v>
      </c>
      <c r="B4" s="95" t="s">
        <v>223</v>
      </c>
      <c r="C4" s="95" t="s">
        <v>224</v>
      </c>
      <c r="D4" s="96" t="s">
        <v>395</v>
      </c>
    </row>
    <row r="5" s="87" customFormat="1" ht="30" customHeight="1" spans="1:4">
      <c r="A5" s="97"/>
      <c r="B5" s="98"/>
      <c r="C5" s="99" t="s">
        <v>396</v>
      </c>
      <c r="D5" s="100">
        <f>D6+D7+D8+D9+D10</f>
        <v>4599</v>
      </c>
    </row>
    <row r="6" s="87" customFormat="1" ht="30" customHeight="1" spans="1:4">
      <c r="A6" s="97">
        <v>1</v>
      </c>
      <c r="B6" s="101" t="s">
        <v>397</v>
      </c>
      <c r="C6" s="102" t="s">
        <v>398</v>
      </c>
      <c r="D6" s="100">
        <v>471</v>
      </c>
    </row>
    <row r="7" s="87" customFormat="1" ht="30" customHeight="1" spans="1:4">
      <c r="A7" s="97">
        <v>2</v>
      </c>
      <c r="B7" s="101" t="s">
        <v>399</v>
      </c>
      <c r="C7" s="102" t="s">
        <v>400</v>
      </c>
      <c r="D7" s="100">
        <v>2297</v>
      </c>
    </row>
    <row r="8" s="87" customFormat="1" ht="30" customHeight="1" spans="1:4">
      <c r="A8" s="97">
        <v>3</v>
      </c>
      <c r="B8" s="101" t="s">
        <v>397</v>
      </c>
      <c r="C8" s="102" t="s">
        <v>401</v>
      </c>
      <c r="D8" s="100">
        <v>-8</v>
      </c>
    </row>
    <row r="9" s="87" customFormat="1" ht="30" customHeight="1" spans="1:4">
      <c r="A9" s="97">
        <v>4</v>
      </c>
      <c r="B9" s="101" t="s">
        <v>397</v>
      </c>
      <c r="C9" s="102" t="s">
        <v>402</v>
      </c>
      <c r="D9" s="100">
        <v>1577</v>
      </c>
    </row>
    <row r="10" s="87" customFormat="1" ht="30" customHeight="1" spans="1:4">
      <c r="A10" s="97">
        <v>5</v>
      </c>
      <c r="B10" s="101" t="s">
        <v>397</v>
      </c>
      <c r="C10" s="102" t="s">
        <v>403</v>
      </c>
      <c r="D10" s="100">
        <v>262</v>
      </c>
    </row>
  </sheetData>
  <mergeCells count="3">
    <mergeCell ref="A2:D2"/>
    <mergeCell ref="A3:B3"/>
    <mergeCell ref="C3:D3"/>
  </mergeCells>
  <printOptions horizontalCentered="1"/>
  <pageMargins left="0.751388888888889" right="0.751388888888889" top="1" bottom="1" header="0.5" footer="0.5"/>
  <pageSetup paperSize="9" orientation="landscape" horizontalDpi="600"/>
  <headerFooter>
    <oddFooter>&amp;C第 &amp;P-1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L3" sqref="L3"/>
    </sheetView>
  </sheetViews>
  <sheetFormatPr defaultColWidth="9" defaultRowHeight="14.25" outlineLevelCol="7"/>
  <cols>
    <col min="1" max="1" width="4.25" style="58" customWidth="1"/>
    <col min="2" max="2" width="22.375" style="58" customWidth="1"/>
    <col min="3" max="4" width="16.75" style="58" customWidth="1"/>
    <col min="5" max="5" width="21.375" style="58" customWidth="1"/>
    <col min="6" max="6" width="29.125" style="58" customWidth="1"/>
    <col min="7" max="7" width="16.875" style="58" customWidth="1"/>
    <col min="8" max="8" width="16.625" style="58" customWidth="1"/>
    <col min="9" max="16384" width="9" style="58"/>
  </cols>
  <sheetData>
    <row r="1" ht="24" customHeight="1" spans="1:1">
      <c r="A1" s="5" t="s">
        <v>404</v>
      </c>
    </row>
    <row r="2" ht="30" customHeight="1" spans="1:8">
      <c r="A2" s="59" t="s">
        <v>405</v>
      </c>
      <c r="B2" s="59"/>
      <c r="C2" s="59"/>
      <c r="D2" s="59"/>
      <c r="E2" s="59"/>
      <c r="F2" s="59"/>
      <c r="G2" s="59"/>
      <c r="H2" s="59"/>
    </row>
    <row r="3" ht="20" customHeight="1" spans="1:8">
      <c r="A3" s="60" t="s">
        <v>182</v>
      </c>
      <c r="B3" s="61"/>
      <c r="C3" s="61"/>
      <c r="D3" s="62"/>
      <c r="E3" s="63" t="s">
        <v>222</v>
      </c>
      <c r="F3" s="63"/>
      <c r="G3" s="64"/>
      <c r="H3" s="65" t="s">
        <v>406</v>
      </c>
    </row>
    <row r="4" ht="21" customHeight="1" spans="1:8">
      <c r="A4" s="66" t="s">
        <v>317</v>
      </c>
      <c r="B4" s="67"/>
      <c r="C4" s="67"/>
      <c r="D4" s="67"/>
      <c r="E4" s="68" t="s">
        <v>318</v>
      </c>
      <c r="F4" s="69"/>
      <c r="G4" s="69"/>
      <c r="H4" s="69"/>
    </row>
    <row r="5" ht="36.95" customHeight="1" spans="1:8">
      <c r="A5" s="70" t="s">
        <v>185</v>
      </c>
      <c r="B5" s="70" t="s">
        <v>319</v>
      </c>
      <c r="C5" s="71" t="s">
        <v>320</v>
      </c>
      <c r="D5" s="72" t="s">
        <v>407</v>
      </c>
      <c r="E5" s="73" t="s">
        <v>322</v>
      </c>
      <c r="F5" s="68" t="s">
        <v>323</v>
      </c>
      <c r="G5" s="74" t="s">
        <v>320</v>
      </c>
      <c r="H5" s="75" t="s">
        <v>407</v>
      </c>
    </row>
    <row r="6" ht="50.1" customHeight="1" spans="1:8">
      <c r="A6" s="76">
        <v>1</v>
      </c>
      <c r="B6" s="77" t="s">
        <v>408</v>
      </c>
      <c r="C6" s="78">
        <f>G7+G6-C7</f>
        <v>125721.32</v>
      </c>
      <c r="D6" s="78">
        <v>125721.32</v>
      </c>
      <c r="E6" s="79" t="s">
        <v>409</v>
      </c>
      <c r="F6" s="79" t="s">
        <v>410</v>
      </c>
      <c r="G6" s="78">
        <v>1413817.81</v>
      </c>
      <c r="H6" s="78">
        <v>1413817.81</v>
      </c>
    </row>
    <row r="7" ht="42.75" spans="1:8">
      <c r="A7" s="76">
        <v>2</v>
      </c>
      <c r="B7" s="77" t="s">
        <v>411</v>
      </c>
      <c r="C7" s="78">
        <v>1288146.49</v>
      </c>
      <c r="D7" s="78">
        <v>1288146.49</v>
      </c>
      <c r="E7" s="79" t="s">
        <v>412</v>
      </c>
      <c r="F7" s="79" t="s">
        <v>413</v>
      </c>
      <c r="G7" s="78">
        <v>50</v>
      </c>
      <c r="H7" s="78">
        <v>50</v>
      </c>
    </row>
    <row r="8" ht="42.95" customHeight="1" spans="1:8">
      <c r="A8" s="76"/>
      <c r="B8" s="77" t="s">
        <v>414</v>
      </c>
      <c r="C8" s="78">
        <v>10191000</v>
      </c>
      <c r="D8" s="78">
        <f>10191000+4875000</f>
        <v>15066000</v>
      </c>
      <c r="E8" s="79" t="s">
        <v>415</v>
      </c>
      <c r="F8" s="79" t="s">
        <v>416</v>
      </c>
      <c r="G8" s="78">
        <v>4100000</v>
      </c>
      <c r="H8" s="78">
        <v>4100000</v>
      </c>
    </row>
    <row r="9" ht="54" customHeight="1" spans="1:8">
      <c r="A9" s="76"/>
      <c r="B9" s="80"/>
      <c r="C9" s="78"/>
      <c r="D9" s="78"/>
      <c r="E9" s="79" t="s">
        <v>417</v>
      </c>
      <c r="F9" s="81" t="s">
        <v>418</v>
      </c>
      <c r="G9" s="78">
        <v>564000</v>
      </c>
      <c r="H9" s="78">
        <v>564000</v>
      </c>
    </row>
    <row r="10" ht="54" customHeight="1" spans="1:8">
      <c r="A10" s="82"/>
      <c r="B10" s="77"/>
      <c r="C10" s="83"/>
      <c r="D10" s="83"/>
      <c r="E10" s="79" t="s">
        <v>419</v>
      </c>
      <c r="F10" s="79" t="s">
        <v>418</v>
      </c>
      <c r="G10" s="78">
        <v>652000</v>
      </c>
      <c r="H10" s="78">
        <v>652000</v>
      </c>
    </row>
    <row r="11" ht="54" customHeight="1" spans="1:8">
      <c r="A11" s="82"/>
      <c r="B11" s="77"/>
      <c r="C11" s="83"/>
      <c r="D11" s="83"/>
      <c r="E11" s="79" t="s">
        <v>420</v>
      </c>
      <c r="F11" s="79" t="s">
        <v>418</v>
      </c>
      <c r="G11" s="78">
        <v>4875000</v>
      </c>
      <c r="H11" s="78">
        <f>4875000+4875000</f>
        <v>9750000</v>
      </c>
    </row>
    <row r="12" ht="21" customHeight="1" spans="1:8">
      <c r="A12" s="82"/>
      <c r="B12" s="68" t="s">
        <v>421</v>
      </c>
      <c r="C12" s="84">
        <f>SUM(C6:C11)</f>
        <v>11604867.81</v>
      </c>
      <c r="D12" s="84">
        <f>SUM(D6:D11)</f>
        <v>16479867.81</v>
      </c>
      <c r="E12" s="68" t="s">
        <v>422</v>
      </c>
      <c r="F12" s="69"/>
      <c r="G12" s="85">
        <f>SUM(G6:G11)</f>
        <v>11604867.81</v>
      </c>
      <c r="H12" s="85">
        <f>SUM(H6:H11)</f>
        <v>16479867.81</v>
      </c>
    </row>
  </sheetData>
  <mergeCells count="5">
    <mergeCell ref="A2:H2"/>
    <mergeCell ref="A3:C3"/>
    <mergeCell ref="E3:F3"/>
    <mergeCell ref="A4:C4"/>
    <mergeCell ref="E4:G4"/>
  </mergeCells>
  <printOptions horizontalCentered="1"/>
  <pageMargins left="0.751388888888889" right="0.751388888888889" top="1" bottom="1" header="0.5" footer="0.5"/>
  <pageSetup paperSize="9" scale="92" orientation="landscape" horizontalDpi="600"/>
  <headerFooter>
    <oddFooter>&amp;C第 &amp;P-1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目录</vt:lpstr>
      <vt:lpstr>龙胜各族自治县2024年一般公共预算调整表</vt:lpstr>
      <vt:lpstr> 龙胜各族自治县2024年一般公共预算收入调整表</vt:lpstr>
      <vt:lpstr>龙胜各族自治县2024年政府一般债券资金项目安排情况表</vt:lpstr>
      <vt:lpstr>龙胜各族自治县2024年政府性基金预算调整表</vt:lpstr>
      <vt:lpstr>龙胜各族自治县2024年土地出让金调整预算表</vt:lpstr>
      <vt:lpstr>龙胜各族自治县2024年政府专项债券资金项目安排情况表</vt:lpstr>
      <vt:lpstr>龙胜各族自治县2024年龙胜县棚户区专项债券及其他地方自行试点</vt:lpstr>
      <vt:lpstr>龙胜各族自治县2024年机关事业单位基本养老保险基金收支预算调</vt:lpstr>
      <vt:lpstr>龙胜各族自治县2024年城乡居民基本养老保险基金收支预算调整表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失败</cp:lastModifiedBy>
  <dcterms:created xsi:type="dcterms:W3CDTF">2006-09-13T11:21:00Z</dcterms:created>
  <dcterms:modified xsi:type="dcterms:W3CDTF">2025-11-04T08:54:03Z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linkTarget="0">
    <vt:lpwstr>14</vt:lpwstr>
  </property>
  <property fmtid="{D5CDD505-2E9C-101B-9397-08002B2CF9AE}" pid="4" name="ICV">
    <vt:lpwstr>F4FC289BC53742F393E136C0CEBAD803_13</vt:lpwstr>
  </property>
</Properties>
</file>