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一般预算收支调整总表" sheetId="1" r:id="rId1"/>
    <sheet name="土地出让金基金预算" sheetId="2" r:id="rId2"/>
    <sheet name="债券资金安排" sheetId="3" r:id="rId3"/>
    <sheet name="一般公共预算收入调整表" sheetId="7" r:id="rId4"/>
    <sheet name="城市基础设施配套费收入调整表" sheetId="8" r:id="rId5"/>
    <sheet name="其他地方自行试点专项债券" sheetId="9" r:id="rId6"/>
    <sheet name="土地受益金预算调整表" sheetId="10" r:id="rId7"/>
  </sheets>
  <definedNames>
    <definedName name="_xlnm._FilterDatabase" localSheetId="1" hidden="1">土地出让金基金预算!$A$5:$K$113</definedName>
    <definedName name="_xlnm.Print_Titles" localSheetId="1">土地出让金基金预算!$1:$5</definedName>
    <definedName name="_xlnm.Print_Titles" localSheetId="0">一般预算收支调整总表!$2:$6</definedName>
    <definedName name="_xlnm.Print_Titles" localSheetId="2">债券资金安排!$2:$4</definedName>
  </definedNames>
  <calcPr calcId="144525"/>
</workbook>
</file>

<file path=xl/sharedStrings.xml><?xml version="1.0" encoding="utf-8"?>
<sst xmlns="http://schemas.openxmlformats.org/spreadsheetml/2006/main" count="540" uniqueCount="382">
  <si>
    <t>附件1</t>
  </si>
  <si>
    <t xml:space="preserve">   龙胜各族自治县2021年一般预算调整表</t>
  </si>
  <si>
    <t xml:space="preserve">  编制单位：龙胜县财政局</t>
  </si>
  <si>
    <t>编制日期：2022年9月10日</t>
  </si>
  <si>
    <t>单位：万元</t>
  </si>
  <si>
    <t>收              入</t>
  </si>
  <si>
    <t>支                    出</t>
  </si>
  <si>
    <t>增减因素</t>
  </si>
  <si>
    <t>项目</t>
  </si>
  <si>
    <t>2021年年初预算</t>
  </si>
  <si>
    <t>2021年预算调整</t>
  </si>
  <si>
    <t>增、减</t>
  </si>
  <si>
    <t>增        减</t>
  </si>
  <si>
    <t>合计</t>
  </si>
  <si>
    <t>新增政府债券</t>
  </si>
  <si>
    <t>专项转移支付</t>
  </si>
  <si>
    <t>一般转移支付</t>
  </si>
  <si>
    <t>公共预算调整增、减</t>
  </si>
  <si>
    <t>一、一般公共预算收入</t>
  </si>
  <si>
    <t>一、一般公共服务</t>
  </si>
  <si>
    <t>⑴增加专项转移支付支出18万元；⑵一般转移支付支出增加357万元;⑶公共预算调整增加3353万元：购买民族服饰资金112.5万元；工程经费198.82万元；重点项目前期经费及工作经费1,000万元；绩效工作经费130万元；车辆购置经费30万元；其他支出预留增资795万元；部门非税收入安排的支出200万元；龙胜龙脊梯田国家湿地公园LED显示屏经费63万元;乡镇机构改革农业局、农机中心人员调至乡镇政府人员经费调增343.75万元；增加河长制工作经费100万元；第一次全国自然灾害综合风险普查工作经费300万元；出席上级人民代表大会5000元、基层立法联系点联席会议培训费10000元调整为公务费。</t>
  </si>
  <si>
    <t>二、转移性收入</t>
  </si>
  <si>
    <t>二、外交支出</t>
  </si>
  <si>
    <t xml:space="preserve"> ㈠ 上级补助收入</t>
  </si>
  <si>
    <t>三、国防支出</t>
  </si>
  <si>
    <t>⑴增加一般转移支付25万元。</t>
  </si>
  <si>
    <t>⑴返还性收入</t>
  </si>
  <si>
    <t>四、公共安全支出</t>
  </si>
  <si>
    <t>⑴增加一般转移支付支出265万元：⑶公共预算调整增加260万元：1.2021年度员额法官等司法绩效考核资金60万元；2.高速路监控系统项目建设资金200万元。</t>
  </si>
  <si>
    <t xml:space="preserve">所得税基数返还收入 </t>
  </si>
  <si>
    <t>五、教育支出</t>
  </si>
  <si>
    <r>
      <rPr>
        <sz val="9"/>
        <color theme="1"/>
        <rFont val="宋体"/>
        <charset val="134"/>
        <scheme val="minor"/>
      </rPr>
      <t>⑴增加专项转移支付支出98万元；⑵增加一般转移支付支出1121万元；⑶增加新增一般债券1585万元；</t>
    </r>
    <r>
      <rPr>
        <sz val="9"/>
        <color theme="1"/>
        <rFont val="宋体"/>
        <charset val="134"/>
      </rPr>
      <t>⑷</t>
    </r>
    <r>
      <rPr>
        <sz val="9"/>
        <color theme="1"/>
        <rFont val="宋体"/>
        <charset val="134"/>
        <scheme val="minor"/>
      </rPr>
      <t>公共预算调整：增加龙胜镇第三小学建设经费540万元。</t>
    </r>
  </si>
  <si>
    <t>成品油税费改革税收返还收入</t>
  </si>
  <si>
    <t>六、科学技术支出</t>
  </si>
  <si>
    <t>⑴增加专项转移支付支出10万元；⑵增加一般转移支付支出10万元；⑶公共预算增加：科学技术经费2004万元。</t>
  </si>
  <si>
    <t>增值税税收返还收入</t>
  </si>
  <si>
    <t>七、文化旅游体育与传媒支出</t>
  </si>
  <si>
    <t>⑴增加专项转移支付支出1900万元；⑵增加一般转移支付186万元；⑶增加新增一般债券500万元。</t>
  </si>
  <si>
    <t>消费税税收返还收入</t>
  </si>
  <si>
    <t>八、社会保障和就业支出</t>
  </si>
  <si>
    <t>⑴增加专项转移支付支出38万元；⑵增加一般转移支付1727万元；⑶公共预算调整：增加职工死亡抚恤费380万元；上年结余增加13万元。</t>
  </si>
  <si>
    <t>增值税五五分享税收返还收入</t>
  </si>
  <si>
    <t>九、卫生健康支出</t>
  </si>
  <si>
    <t>⑴增加专项转移支付支出89万元；⑵增加一般转移支付568万元;⑶增加新增一般债券75万元;⑷公共预算调整：增加新冠肺炎疫情防控经费500万元；上年结余增加50万元。</t>
  </si>
  <si>
    <t>其他税收返还收入</t>
  </si>
  <si>
    <t>十、节能环保支出</t>
  </si>
  <si>
    <t>⑴增加专项转移支付支出971万元；⑵增加一般转移支付7万元：⑶公共预算调整：上年结余增加3万元。</t>
  </si>
  <si>
    <t>⑵一般性转移支付收入</t>
  </si>
  <si>
    <t>十一、城乡社区支出</t>
  </si>
  <si>
    <r>
      <rPr>
        <sz val="9"/>
        <color theme="1"/>
        <rFont val="宋体"/>
        <charset val="134"/>
        <scheme val="minor"/>
      </rPr>
      <t>⑴增加专项转移支付支出60万元；</t>
    </r>
    <r>
      <rPr>
        <sz val="9"/>
        <color theme="1"/>
        <rFont val="宋体"/>
        <charset val="134"/>
      </rPr>
      <t>⑵</t>
    </r>
    <r>
      <rPr>
        <sz val="9"/>
        <color theme="1"/>
        <rFont val="宋体"/>
        <charset val="134"/>
        <scheme val="minor"/>
      </rPr>
      <t>增加一般转移支付529万元；⑶新增政府一般债券6379万元。</t>
    </r>
  </si>
  <si>
    <t>体制补助收入</t>
  </si>
  <si>
    <t>十二、农林水支出</t>
  </si>
  <si>
    <t xml:space="preserve">⑴增加专项转移支付支出4190万元；⑵增加一般转移支付9646万元；⑶新增一般政府债券96万元;⑷公共预算调整：增加衔接推进乡村振兴补助资金增加620万元；.乡镇机构改革农业局、农机中心人员调至乡镇政府人员经费调减343.75万元；上年结余增加376万元。
</t>
  </si>
  <si>
    <t>均衡性转移支付收入</t>
  </si>
  <si>
    <t>十三、交通运输支出</t>
  </si>
  <si>
    <t xml:space="preserve">⑴增加专项转移支付支出484万元；⑵增加一般转移支付2036万元；⑶新增一般政府债券6690万元
</t>
  </si>
  <si>
    <t>县级基本财力保障机制奖补资金收入</t>
  </si>
  <si>
    <t>十四、资源勘探信息等支出</t>
  </si>
  <si>
    <t>结算补助收入</t>
  </si>
  <si>
    <t>十五、商业服务业等支出</t>
  </si>
  <si>
    <t>⑴增加专项转移支付支出150万元；⑵增加一般转移支付29万元；</t>
  </si>
  <si>
    <t>资源枯竭型城市转移支付补助收入</t>
  </si>
  <si>
    <t>十六、金融支出</t>
  </si>
  <si>
    <t>⑴增加专项转移支付支出629万元；</t>
  </si>
  <si>
    <t>企业事业单位划转补助收入</t>
  </si>
  <si>
    <t>十七、援助其他地区支出</t>
  </si>
  <si>
    <t>成品油税费改革转移支付补助收入</t>
  </si>
  <si>
    <t>十八、自然资源海洋气象等支出</t>
  </si>
  <si>
    <t>⑴增加专项转移支付支出50万元；</t>
  </si>
  <si>
    <t>基层公检法司转移支付收入</t>
  </si>
  <si>
    <t>十九、住房保障支出</t>
  </si>
  <si>
    <t>⑴增加一般转移支付400万元：⑵公共预算调整：上年结余增加10万元。</t>
  </si>
  <si>
    <t>城乡义务教育转移支付收入</t>
  </si>
  <si>
    <t>二十、粮油物资储备支出</t>
  </si>
  <si>
    <t>⑴增加专项转移支付支出250万元；⑵增加一般转移支付119万元；</t>
  </si>
  <si>
    <t>基本养老金转移支付收入</t>
  </si>
  <si>
    <t>二十一、灾害防治及应急管理支出</t>
  </si>
  <si>
    <t>⑴增加专项转移支付支出223万元；⑵增加一般转移支付450万元；</t>
  </si>
  <si>
    <t>城乡居民医疗保险转移支付收入</t>
  </si>
  <si>
    <t>二十二、预备费</t>
  </si>
  <si>
    <t>农村综合改革转移支付收入</t>
  </si>
  <si>
    <t>二十三、债务付息支出</t>
  </si>
  <si>
    <t>产粮（油）大县奖励资金收入</t>
  </si>
  <si>
    <t>二十四、债务发行费用支出</t>
  </si>
  <si>
    <t>重点生态功能区转移支付收入</t>
  </si>
  <si>
    <t>二十五、其他支出</t>
  </si>
  <si>
    <t>固定数额补助收入</t>
  </si>
  <si>
    <t>一般公共预算支出合计</t>
  </si>
  <si>
    <t>革命老区转移支付收入</t>
  </si>
  <si>
    <t>转移性支出</t>
  </si>
  <si>
    <t>民族地区转移支付收入</t>
  </si>
  <si>
    <t xml:space="preserve">  上解上级支出</t>
  </si>
  <si>
    <t>公共预算调整：增加上解支出545万元。</t>
  </si>
  <si>
    <t>欠发达地区转移支付收入</t>
  </si>
  <si>
    <t xml:space="preserve">      体制上解支出</t>
  </si>
  <si>
    <t>一般公共服务共同财政事权转移支付收入</t>
  </si>
  <si>
    <t xml:space="preserve">      专项上解支出</t>
  </si>
  <si>
    <t>外交共同财政事权转移支付收入</t>
  </si>
  <si>
    <t xml:space="preserve">  债券还本支出</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</si>
  <si>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</si>
  <si>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</si>
  <si>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</si>
  <si>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</si>
  <si>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</si>
  <si>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</si>
  <si>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</si>
  <si>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</si>
  <si>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</si>
  <si>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</si>
  <si>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</si>
  <si>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</si>
  <si>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</si>
  <si>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</si>
  <si>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</si>
  <si>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</si>
  <si>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</si>
  <si>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</si>
  <si>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</si>
  <si>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增值税留抵退税转移支付收入</t>
  </si>
  <si>
    <t>其他退税减税降费转移支付收入</t>
  </si>
  <si>
    <t>补充县区财力转移支付收入</t>
  </si>
  <si>
    <t>其他一般性转移支付收入</t>
  </si>
  <si>
    <t>⑶专项转移支付收入</t>
  </si>
  <si>
    <t>一般公共服务</t>
  </si>
  <si>
    <t xml:space="preserve"> </t>
  </si>
  <si>
    <t>外交</t>
  </si>
  <si>
    <t>国防</t>
  </si>
  <si>
    <t>公共安全</t>
  </si>
  <si>
    <t>教育</t>
  </si>
  <si>
    <t>科学技术</t>
  </si>
  <si>
    <t>文化旅游体育与传媒</t>
  </si>
  <si>
    <t>社会保障和就业</t>
  </si>
  <si>
    <t>卫生健康</t>
  </si>
  <si>
    <t>节能环保</t>
  </si>
  <si>
    <t>城乡社区</t>
  </si>
  <si>
    <t>农林水</t>
  </si>
  <si>
    <t>交通运输</t>
  </si>
  <si>
    <t>资源勘探信息等</t>
  </si>
  <si>
    <t>商业服务业等</t>
  </si>
  <si>
    <t>金融</t>
  </si>
  <si>
    <t>自然资源海洋气象等</t>
  </si>
  <si>
    <t>住房保障</t>
  </si>
  <si>
    <t>粮油物资储备</t>
  </si>
  <si>
    <t>灾害防治及应急管理</t>
  </si>
  <si>
    <t>其他收入</t>
  </si>
  <si>
    <t>㈡上年结余收入</t>
  </si>
  <si>
    <t>㈢ 调入资金</t>
  </si>
  <si>
    <t>调入预算稳定调节基金</t>
  </si>
  <si>
    <t>从政府性基金预算调入</t>
  </si>
  <si>
    <t>从国有资本经营预算调入</t>
  </si>
  <si>
    <t>从其他资金调入</t>
  </si>
  <si>
    <t>㈣ 地方政府一般债务收入</t>
  </si>
  <si>
    <t>㈤ 地方政府一般债务转贷收入</t>
  </si>
  <si>
    <t>㈥ 接受其他地区援助收入</t>
  </si>
  <si>
    <t>收入总计</t>
  </si>
  <si>
    <t>支出总计</t>
  </si>
  <si>
    <t>附件2</t>
  </si>
  <si>
    <t>2022年龙胜县土地出让金收支调整预算表</t>
  </si>
  <si>
    <t>金额单位：万元</t>
  </si>
  <si>
    <t>收入预算</t>
  </si>
  <si>
    <t>支出预算</t>
  </si>
  <si>
    <t>序号</t>
  </si>
  <si>
    <t>摘要</t>
  </si>
  <si>
    <t>金额</t>
  </si>
  <si>
    <t>调整预算</t>
  </si>
  <si>
    <t>项目内容</t>
  </si>
  <si>
    <t>功能科目名称及代码</t>
  </si>
  <si>
    <t>年初预算金额</t>
  </si>
  <si>
    <t>增(+)减(-)</t>
  </si>
  <si>
    <t>上年结余</t>
  </si>
  <si>
    <t>镇级污水处理厂水质在线监测设施经费</t>
  </si>
  <si>
    <t>2120816农业农村生态环境支出</t>
  </si>
  <si>
    <t>当年土地出让金收入</t>
  </si>
  <si>
    <t>怀桂高铁前期咨询费</t>
  </si>
  <si>
    <t>2120806土地出让业务支出</t>
  </si>
  <si>
    <t>桂三高速公路县城出口连接线工程建设经费</t>
  </si>
  <si>
    <t>2120804农村基础设施建设支出</t>
  </si>
  <si>
    <t>第一次全国自然灾害综合风险普查工作经费</t>
  </si>
  <si>
    <t>2120899其他国有土地使用权出让收入安排的支出</t>
  </si>
  <si>
    <t>市政建设(零星维修)</t>
  </si>
  <si>
    <t>2120803城市建设支出</t>
  </si>
  <si>
    <t>土地综合治理及地质灾害防治工程资金</t>
  </si>
  <si>
    <t>2120814农业生产发展支出</t>
  </si>
  <si>
    <t>重大项目建设</t>
  </si>
  <si>
    <t>城市管理经费</t>
  </si>
  <si>
    <t>北岸开发工程尾款</t>
  </si>
  <si>
    <t>“房地一体”经费</t>
  </si>
  <si>
    <t>重点项目前期费及工作经费</t>
  </si>
  <si>
    <t>打违控非专项经费</t>
  </si>
  <si>
    <t>城镇保障性安居工程资金</t>
  </si>
  <si>
    <t>农村公路养护(付上年养护费)</t>
  </si>
  <si>
    <t>征地拆迁补偿经费</t>
  </si>
  <si>
    <t>2120801征地和拆迁补偿支出</t>
  </si>
  <si>
    <t>土地储备经费</t>
  </si>
  <si>
    <t>被征地农民生活补助和保险</t>
  </si>
  <si>
    <t>2120805补助被征地农民支出</t>
  </si>
  <si>
    <t>宝玉石综合开发宣传经费</t>
  </si>
  <si>
    <t>全县正科级以上领导培训经费</t>
  </si>
  <si>
    <t>政法视频系统建设</t>
  </si>
  <si>
    <t>车辆购置经费</t>
  </si>
  <si>
    <t>因公出国经费</t>
  </si>
  <si>
    <t>乡镇视频监控工程经费</t>
  </si>
  <si>
    <t>为民服务及村级运行维护费</t>
  </si>
  <si>
    <t>2120815农村社会事业支出</t>
  </si>
  <si>
    <t>绩效工作经费</t>
  </si>
  <si>
    <t>旅游民族文化节庆及活动经费</t>
  </si>
  <si>
    <t>专项宣传费</t>
  </si>
  <si>
    <t>旅游促销费</t>
  </si>
  <si>
    <t>高速路视频监控系统建设</t>
  </si>
  <si>
    <t>法院破产案件基金</t>
  </si>
  <si>
    <t>农业综合开发</t>
  </si>
  <si>
    <t>科技创新及招商引资资金</t>
  </si>
  <si>
    <t>涉案车辆场地费用</t>
  </si>
  <si>
    <t>县城无缝视频经费</t>
  </si>
  <si>
    <t>2020年复工贷和稳企贷本级财政贴息补贴</t>
  </si>
  <si>
    <t>河长制工作经费</t>
  </si>
  <si>
    <t>二龙桥至大寨公路路面改造工程</t>
  </si>
  <si>
    <t>“桂惠贷”财政贴息</t>
  </si>
  <si>
    <t>县城景观灯工程（全域旅游公司）</t>
  </si>
  <si>
    <t>少数民族村寨防火经费</t>
  </si>
  <si>
    <t>全县不动产转移登记制图费</t>
  </si>
  <si>
    <t>建立不动产错误登记赔偿机制工作经费</t>
  </si>
  <si>
    <t>提升不动产窗口服务水平,打造“互联网+政务”便民服务</t>
  </si>
  <si>
    <t>土地评估、测量、挂牌出让登报费用</t>
  </si>
  <si>
    <t>数字龙胜地理空间框架建设项目</t>
  </si>
  <si>
    <t>龙胜县第三次土地调查工作服务采购项目</t>
  </si>
  <si>
    <t>龙胜县自然资源综合监测工作技术服务</t>
  </si>
  <si>
    <t>村庄规划编制</t>
  </si>
  <si>
    <t>国土空间规划总体规划(2020-2035)编制</t>
  </si>
  <si>
    <t>国土空间基础信息平台及规划监督信息系统建设</t>
  </si>
  <si>
    <t>拉麻垃圾渗滤液处理站经费</t>
  </si>
  <si>
    <t>县城垃圾清扫保洁承包费（恒美丽公司）</t>
  </si>
  <si>
    <t>垃圾外运桂林山口垃圾场车辆经费</t>
  </si>
  <si>
    <t>龙胜县伟江乡新寨村横山土地开垦项目经费</t>
  </si>
  <si>
    <t>2120802土地开发支出</t>
  </si>
  <si>
    <t>土地增减挂成本及收益分成支出</t>
  </si>
  <si>
    <t>基本农田整改费</t>
  </si>
  <si>
    <t>区片综合地价评估工作经费</t>
  </si>
  <si>
    <t>耕地提质改造(旱改水)项目整改资金</t>
  </si>
  <si>
    <t>农村农房保险</t>
  </si>
  <si>
    <t>创自治区第九轮文明城市经费</t>
  </si>
  <si>
    <t>财政监督、审计、绩效评价第三方经费</t>
  </si>
  <si>
    <t>投资评审第三方经费</t>
  </si>
  <si>
    <t>农村生活污水处理设施运维经费</t>
  </si>
  <si>
    <t>创城建设体育馆门口停车场经费</t>
  </si>
  <si>
    <t>梯田文化节及系列节庆活动经费</t>
  </si>
  <si>
    <t>系列氛围营造及展览宣传经费</t>
  </si>
  <si>
    <t>“以奖代补”民族服饰资金</t>
  </si>
  <si>
    <t>环境综合整治提升工作经费</t>
  </si>
  <si>
    <t>日常工作活动</t>
  </si>
  <si>
    <t>日常经贸活动</t>
  </si>
  <si>
    <t>党建示范点工作经费</t>
  </si>
  <si>
    <t>农村公益事业财政奖补项目配套资金</t>
  </si>
  <si>
    <t>衔接推进乡村振兴补助资金</t>
  </si>
  <si>
    <t>乡村振兴专项经费</t>
  </si>
  <si>
    <t>空气净化器购置费</t>
  </si>
  <si>
    <t>龙脊大道建设项目工程款</t>
  </si>
  <si>
    <t>铸牢中华民族共同体意识示范县</t>
  </si>
  <si>
    <t>农业高标准农田建设项目</t>
  </si>
  <si>
    <t>龙脊镇垃圾处理中心设备经费</t>
  </si>
  <si>
    <t>其他支出</t>
  </si>
  <si>
    <t>龙脊大道片区专项债券利息</t>
  </si>
  <si>
    <t>2320431土地储备专项债券付息支出</t>
  </si>
  <si>
    <t>天歌国际专项债券利息</t>
  </si>
  <si>
    <t>小     计</t>
  </si>
  <si>
    <t>调  出  资  金</t>
  </si>
  <si>
    <t>合    计</t>
  </si>
  <si>
    <t>附件3</t>
  </si>
  <si>
    <t>龙胜各族自治县2022年政府债券资金项目安排情况表</t>
  </si>
  <si>
    <t>编制单位：龙胜县财政局</t>
  </si>
  <si>
    <t>单  位</t>
  </si>
  <si>
    <t>项        目</t>
  </si>
  <si>
    <t>金  额</t>
  </si>
  <si>
    <t>县财政局</t>
  </si>
  <si>
    <t>2022年广西壮族自治区再融资债券（二期）-2022年广西壮族自治区政府一般债券（五期）</t>
  </si>
  <si>
    <t>再融资债券合计</t>
  </si>
  <si>
    <t>县水利事业发展中心</t>
  </si>
  <si>
    <t>山洪灾害防治</t>
  </si>
  <si>
    <t>县卫健局</t>
  </si>
  <si>
    <t>乡镇饮用水监测项目</t>
  </si>
  <si>
    <t>水利项目</t>
  </si>
  <si>
    <t>县教育局</t>
  </si>
  <si>
    <t>农村公办学校校舍安全保障长效机制项目</t>
  </si>
  <si>
    <t>义务教育薄弱环节改善与能力提升项目</t>
  </si>
  <si>
    <t>县交通局</t>
  </si>
  <si>
    <t>瓢里至平等公路建设</t>
  </si>
  <si>
    <t>交洲至区矿公路建设</t>
  </si>
  <si>
    <t>县国投公司</t>
  </si>
  <si>
    <t>市政基础设施建设项目</t>
  </si>
  <si>
    <t>县住建局</t>
  </si>
  <si>
    <t>龙胜各族自治县城镇保障性安居工程项目</t>
  </si>
  <si>
    <t>龙胜各族自治县2022年村容村貌整体提升项目</t>
  </si>
  <si>
    <t>县市容中心</t>
  </si>
  <si>
    <t>龙胜各族自治县2022-2024年县城背街小巷整治改造提升项目</t>
  </si>
  <si>
    <t>县水利中心</t>
  </si>
  <si>
    <t>龙胜各族自治县小型水库安全运行项目</t>
  </si>
  <si>
    <t>县马堤乡政府</t>
  </si>
  <si>
    <t>龙胜各族自治县马堤乡集镇基础设施建设项目</t>
  </si>
  <si>
    <t>县三门镇政府</t>
  </si>
  <si>
    <t>龙胜各族自治县三门镇镇区给水管网改扩建工程</t>
  </si>
  <si>
    <t>县瓢里镇政府</t>
  </si>
  <si>
    <t>龙胜县瓢里镇田头中桥项目</t>
  </si>
  <si>
    <t>龙胜县龙胜镇第三小学5#教学楼</t>
  </si>
  <si>
    <t>县文广体旅局</t>
  </si>
  <si>
    <t>龙胜县文化馆建设项目</t>
  </si>
  <si>
    <t>新增一般债券合计</t>
  </si>
  <si>
    <t>县市投公司</t>
  </si>
  <si>
    <t>拉麻扶贫产业园建设项目</t>
  </si>
  <si>
    <t>新增专项债券合计</t>
  </si>
  <si>
    <t>总  计</t>
  </si>
  <si>
    <t>附件4</t>
  </si>
  <si>
    <t xml:space="preserve"> 龙胜各族自治县2022年一般公共预算收入调整表</t>
  </si>
  <si>
    <r>
      <rPr>
        <b/>
        <sz val="12"/>
        <rFont val="宋体"/>
        <charset val="134"/>
      </rPr>
      <t>项</t>
    </r>
    <r>
      <rPr>
        <b/>
        <sz val="12"/>
        <rFont val="宋体"/>
        <charset val="134"/>
      </rPr>
      <t>目</t>
    </r>
  </si>
  <si>
    <t>2022年年初预算</t>
  </si>
  <si>
    <t>2022年预算调整数</t>
  </si>
  <si>
    <t>一、税收收入</t>
  </si>
  <si>
    <t xml:space="preserve">    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</si>
  <si>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</si>
  <si>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</si>
  <si>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</si>
  <si>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</si>
  <si>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</si>
  <si>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</si>
  <si>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</si>
  <si>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</si>
  <si>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</si>
  <si>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</si>
  <si>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</si>
  <si>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</si>
  <si>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</si>
  <si>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</si>
  <si>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</si>
  <si>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</si>
  <si>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</si>
  <si>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</si>
  <si>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</si>
  <si>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</si>
  <si>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</si>
  <si>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</si>
  <si>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</si>
  <si>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</si>
  <si>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</si>
  <si>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</si>
  <si>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附件5</t>
  </si>
  <si>
    <t>龙胜各族自治县2021年城市基础设施配套费收入预算调整表</t>
  </si>
  <si>
    <t>编制单位：龙胜各族自治县财政局</t>
  </si>
  <si>
    <t>编制日期：2021年9月10日</t>
  </si>
  <si>
    <t>年初预算</t>
  </si>
  <si>
    <t>预算调整</t>
  </si>
  <si>
    <t>龙脊大道清扫保洁服务费</t>
  </si>
  <si>
    <t>2121302城市环境卫生</t>
  </si>
  <si>
    <t>城市基础设施配套费当年收入</t>
  </si>
  <si>
    <t>乡镇污水处理厂运行费</t>
  </si>
  <si>
    <t>县城照明及景观灯设施管理经费</t>
  </si>
  <si>
    <t>2121301城市公共设施</t>
  </si>
  <si>
    <t>其他城市基础设施建设</t>
  </si>
  <si>
    <t>2121399其他城市基础设施配套费安排的支出</t>
  </si>
  <si>
    <t>合  计</t>
  </si>
  <si>
    <t>附件6</t>
  </si>
  <si>
    <t>2022年龙胜县棚户区专项债券及其他地方自行试点项目收益安排的支出预算调整表</t>
  </si>
  <si>
    <t>金额单位：元</t>
  </si>
  <si>
    <t>2022年棚户区改造专项债券对应项目专项收入上年结余</t>
  </si>
  <si>
    <t>盛园路棚户区改造专项债券利息支出</t>
  </si>
  <si>
    <t>2320433棚户区改造专项债券付息支出</t>
  </si>
  <si>
    <t>2022年棚户区改造专项债券对应项目专项收入</t>
  </si>
  <si>
    <t>污水处理厂二期和配套管网建设专项债券利息支出</t>
  </si>
  <si>
    <t>2320498其他地方自行试点项目收益专项债券付息支出</t>
  </si>
  <si>
    <t>2022年其他地方自行试点项目收益专项债券对应项目专项收入</t>
  </si>
  <si>
    <t>专项债券发行费及服务费</t>
  </si>
  <si>
    <t>2330498其他地方自行试点项目收益专项债券发行费用支出</t>
  </si>
  <si>
    <t>中医医院整体搬迁重建项目专项债券利息</t>
  </si>
  <si>
    <t>拉麻扶贫产业园专项债券利息</t>
  </si>
  <si>
    <t>合   计</t>
  </si>
  <si>
    <t>附件7</t>
  </si>
  <si>
    <t>2022年龙胜县国有土地收益基金收支预算调整表</t>
  </si>
  <si>
    <t>一、征地和拆迁补偿支出</t>
  </si>
  <si>
    <t>2121001征地和拆迁补偿支出</t>
  </si>
  <si>
    <t>当年国有土地收益基金收入</t>
  </si>
  <si>
    <t>二、土地开发支出</t>
  </si>
  <si>
    <t>2121002土地开发支出</t>
  </si>
  <si>
    <t>三、其他国有土地收益基金支出</t>
  </si>
  <si>
    <t>2121099其他国有土地收益基金支出</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</si>
</sst>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_ "/>
    <numFmt numFmtId="179" formatCode="_ * #,##0_ ;_ * \-#,##0_ ;_ * &quot;-&quot;??_ ;_ @_ "/>
    <numFmt numFmtId="180" formatCode="#,##0_ "/>
    <numFmt numFmtId="181" formatCode="#,##0.00_);[Red]\(#,##0.00\)"/>
  </numFmts>
  <fonts count="73">
    <font>
      <sz val="11"/>
      <color theme="1"/>
      <name val="宋体"/>
      <charset val="134"/>
      <scheme val="minor"/>
    </font>
    <font>
      <sz val="12"/>
      <name val="宋体"/>
      <charset val="134"/>
    </font>
    <font>
      <b/>
      <sz val="16"/>
      <name val="宋体"/>
      <charset val="134"/>
    </font>
    <font>
      <b/>
      <sz val="12"/>
      <name val="宋体"/>
      <charset val="134"/>
    </font>
    <font>
      <b/>
      <sz val="11"/>
      <name val="宋体"/>
      <charset val="134"/>
    </font>
    <font>
      <sz val="11"/>
      <name val="宋体"/>
      <charset val="134"/>
    </font>
    <font>
      <sz val="11"/>
      <name val="仿宋"/>
      <charset val="134"/>
    </font>
    <font>
      <b/>
      <sz val="11"/>
      <name val="仿宋"/>
      <charset val="134"/>
    </font>
    <font>
      <sz val="11"/>
      <name val="仿宋"/>
      <charset val="0"/>
    </font>
    <font>
      <sz val="12"/>
      <name val="仿宋"/>
      <charset val="134"/>
    </font>
    <font>
      <b/>
      <sz val="12"/>
      <name val="仿宋"/>
      <charset val="134"/>
    </font>
    <font>
      <sz val="11"/>
      <color theme="1"/>
      <name val="仿宋_GB2312"/>
      <charset val="134"/>
    </font>
    <font>
      <sz val="11"/>
      <color theme="1"/>
      <name val="仿宋"/>
      <charset val="134"/>
    </font>
    <font>
      <sz val="11"/>
      <color rgb="FF000000"/>
      <name val="仿宋"/>
      <charset val="134"/>
    </font>
    <font>
      <b/>
      <sz val="16"/>
      <name val="黑体"/>
      <charset val="134"/>
    </font>
    <font>
      <sz val="12"/>
      <name val="黑体"/>
      <charset val="134"/>
    </font>
    <font>
      <b/>
      <sz val="11"/>
      <color theme="1"/>
      <name val="宋体"/>
      <charset val="134"/>
    </font>
    <font>
      <b/>
      <sz val="11"/>
      <color theme="1"/>
      <name val="宋体"/>
      <charset val="134"/>
      <scheme val="minor"/>
    </font>
    <font>
      <sz val="11"/>
      <color theme="1"/>
      <name val="宋体"/>
      <charset val="134"/>
    </font>
    <font>
      <sz val="11"/>
      <color rgb="FFFF0000"/>
      <name val="仿宋"/>
      <charset val="134"/>
    </font>
    <font>
      <sz val="14"/>
      <color theme="1"/>
      <name val="宋体"/>
      <charset val="134"/>
      <scheme val="minor"/>
    </font>
    <font>
      <b/>
      <sz val="14"/>
      <color theme="1"/>
      <name val="宋体"/>
      <charset val="134"/>
      <scheme val="minor"/>
    </font>
    <font>
      <sz val="13.5"/>
      <color theme="1"/>
      <name val="宋体"/>
      <charset val="134"/>
      <scheme val="minor"/>
    </font>
    <font>
      <b/>
      <sz val="20"/>
      <name val="宋体"/>
      <charset val="134"/>
    </font>
    <font>
      <b/>
      <sz val="12"/>
      <name val="仿宋_GB2312"/>
      <charset val="134"/>
    </font>
    <font>
      <sz val="14"/>
      <color theme="1"/>
      <name val="仿宋_GB2312"/>
      <charset val="134"/>
    </font>
    <font>
      <sz val="10"/>
      <name val="仿宋"/>
      <charset val="134"/>
    </font>
    <font>
      <sz val="8"/>
      <name val="宋体"/>
      <charset val="134"/>
    </font>
    <font>
      <b/>
      <sz val="18"/>
      <name val="宋体"/>
      <charset val="134"/>
    </font>
    <font>
      <sz val="10"/>
      <name val="宋体"/>
      <charset val="134"/>
    </font>
    <font>
      <b/>
      <sz val="10"/>
      <name val="仿宋"/>
      <charset val="134"/>
    </font>
    <font>
      <sz val="10"/>
      <color indexed="8"/>
      <name val="仿宋"/>
      <charset val="134"/>
    </font>
    <font>
      <sz val="10"/>
      <color theme="1"/>
      <name val="仿宋"/>
      <charset val="134"/>
    </font>
    <font>
      <sz val="8"/>
      <name val="仿宋"/>
      <charset val="134"/>
    </font>
    <font>
      <sz val="9"/>
      <name val="仿宋"/>
      <charset val="134"/>
    </font>
    <font>
      <sz val="7.5"/>
      <name val="仿宋"/>
      <charset val="134"/>
    </font>
    <font>
      <sz val="7"/>
      <name val="仿宋"/>
      <charset val="134"/>
    </font>
    <font>
      <sz val="6.5"/>
      <name val="仿宋"/>
      <charset val="134"/>
    </font>
    <font>
      <sz val="8.5"/>
      <name val="仿宋"/>
      <charset val="134"/>
    </font>
    <font>
      <sz val="11"/>
      <color indexed="8"/>
      <name val="仿宋"/>
      <charset val="134"/>
    </font>
    <font>
      <sz val="9"/>
      <color theme="1"/>
      <name val="宋体"/>
      <charset val="134"/>
      <scheme val="minor"/>
    </font>
    <font>
      <sz val="9"/>
      <color indexed="8"/>
      <name val="宋体"/>
      <charset val="134"/>
    </font>
    <font>
      <sz val="11"/>
      <name val="宋体"/>
      <charset val="134"/>
      <scheme val="minor"/>
    </font>
    <font>
      <b/>
      <sz val="9"/>
      <name val="宋体"/>
      <charset val="134"/>
    </font>
    <font>
      <b/>
      <sz val="9"/>
      <name val="宋体"/>
      <charset val="134"/>
      <scheme val="minor"/>
    </font>
    <font>
      <sz val="9"/>
      <name val="宋体"/>
      <charset val="134"/>
      <scheme val="minor"/>
    </font>
    <font>
      <sz val="9"/>
      <name val="宋体"/>
      <charset val="134"/>
    </font>
    <font>
      <sz val="7"/>
      <name val="宋体"/>
      <charset val="134"/>
    </font>
    <font>
      <sz val="7.5"/>
      <name val="宋体"/>
      <charset val="134"/>
    </font>
    <font>
      <sz val="8.5"/>
      <name val="宋体"/>
      <charset val="134"/>
    </font>
    <font>
      <b/>
      <sz val="7.5"/>
      <name val="宋体"/>
      <charset val="134"/>
      <scheme val="minor"/>
    </font>
    <font>
      <sz val="6"/>
      <name val="宋体"/>
      <charset val="134"/>
    </font>
    <font>
      <b/>
      <sz val="9"/>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rgb="FF000000"/>
      </right>
      <top/>
      <bottom style="thin">
        <color rgb="FF000000"/>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53" fillId="5" borderId="0" applyNumberFormat="0" applyBorder="0" applyAlignment="0" applyProtection="0">
      <alignment vertical="center"/>
    </xf>
    <xf numFmtId="0" fontId="54" fillId="6" borderId="12" applyNumberFormat="0" applyAlignment="0" applyProtection="0">
      <alignment vertical="center"/>
    </xf>
    <xf numFmtId="44" fontId="0" fillId="0" borderId="0" applyFont="0" applyFill="0" applyBorder="0" applyAlignment="0" applyProtection="0">
      <alignment vertical="center"/>
    </xf>
    <xf numFmtId="0" fontId="1" fillId="0" borderId="0">
      <alignment vertical="center"/>
    </xf>
    <xf numFmtId="41" fontId="0" fillId="0" borderId="0" applyFont="0" applyFill="0" applyBorder="0" applyAlignment="0" applyProtection="0">
      <alignment vertical="center"/>
    </xf>
    <xf numFmtId="0" fontId="53" fillId="7" borderId="0" applyNumberFormat="0" applyBorder="0" applyAlignment="0" applyProtection="0">
      <alignment vertical="center"/>
    </xf>
    <xf numFmtId="0" fontId="55" fillId="8" borderId="0" applyNumberFormat="0" applyBorder="0" applyAlignment="0" applyProtection="0">
      <alignment vertical="center"/>
    </xf>
    <xf numFmtId="43" fontId="0" fillId="0" borderId="0" applyFont="0" applyFill="0" applyBorder="0" applyAlignment="0" applyProtection="0">
      <alignment vertical="center"/>
    </xf>
    <xf numFmtId="0" fontId="56" fillId="9" borderId="0" applyNumberFormat="0" applyBorder="0" applyAlignment="0" applyProtection="0">
      <alignment vertical="center"/>
    </xf>
    <xf numFmtId="0" fontId="57" fillId="0" borderId="0" applyNumberFormat="0" applyFill="0" applyBorder="0" applyAlignment="0" applyProtection="0">
      <alignment vertical="center"/>
    </xf>
    <xf numFmtId="9"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0" fillId="10" borderId="13" applyNumberFormat="0" applyFont="0" applyAlignment="0" applyProtection="0">
      <alignment vertical="center"/>
    </xf>
    <xf numFmtId="43" fontId="1" fillId="0" borderId="0" applyFont="0" applyFill="0" applyBorder="0" applyAlignment="0" applyProtection="0">
      <alignment vertical="center"/>
    </xf>
    <xf numFmtId="0" fontId="56" fillId="11" borderId="0" applyNumberFormat="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14" applyNumberFormat="0" applyFill="0" applyAlignment="0" applyProtection="0">
      <alignment vertical="center"/>
    </xf>
    <xf numFmtId="0" fontId="64" fillId="0" borderId="14" applyNumberFormat="0" applyFill="0" applyAlignment="0" applyProtection="0">
      <alignment vertical="center"/>
    </xf>
    <xf numFmtId="0" fontId="56" fillId="12" borderId="0" applyNumberFormat="0" applyBorder="0" applyAlignment="0" applyProtection="0">
      <alignment vertical="center"/>
    </xf>
    <xf numFmtId="0" fontId="59" fillId="0" borderId="15" applyNumberFormat="0" applyFill="0" applyAlignment="0" applyProtection="0">
      <alignment vertical="center"/>
    </xf>
    <xf numFmtId="0" fontId="56" fillId="13" borderId="0" applyNumberFormat="0" applyBorder="0" applyAlignment="0" applyProtection="0">
      <alignment vertical="center"/>
    </xf>
    <xf numFmtId="0" fontId="65" fillId="14" borderId="16" applyNumberFormat="0" applyAlignment="0" applyProtection="0">
      <alignment vertical="center"/>
    </xf>
    <xf numFmtId="0" fontId="66" fillId="14" borderId="12" applyNumberFormat="0" applyAlignment="0" applyProtection="0">
      <alignment vertical="center"/>
    </xf>
    <xf numFmtId="0" fontId="67" fillId="15" borderId="17" applyNumberFormat="0" applyAlignment="0" applyProtection="0">
      <alignment vertical="center"/>
    </xf>
    <xf numFmtId="0" fontId="53" fillId="16" borderId="0" applyNumberFormat="0" applyBorder="0" applyAlignment="0" applyProtection="0">
      <alignment vertical="center"/>
    </xf>
    <xf numFmtId="0" fontId="56" fillId="17" borderId="0" applyNumberFormat="0" applyBorder="0" applyAlignment="0" applyProtection="0">
      <alignment vertical="center"/>
    </xf>
    <xf numFmtId="0" fontId="68" fillId="0" borderId="18" applyNumberFormat="0" applyFill="0" applyAlignment="0" applyProtection="0">
      <alignment vertical="center"/>
    </xf>
    <xf numFmtId="0" fontId="1" fillId="0" borderId="0">
      <alignment vertical="center"/>
    </xf>
    <xf numFmtId="0" fontId="69" fillId="0" borderId="19" applyNumberFormat="0" applyFill="0" applyAlignment="0" applyProtection="0">
      <alignment vertical="center"/>
    </xf>
    <xf numFmtId="0" fontId="70" fillId="18" borderId="0" applyNumberFormat="0" applyBorder="0" applyAlignment="0" applyProtection="0">
      <alignment vertical="center"/>
    </xf>
    <xf numFmtId="0" fontId="71" fillId="19" borderId="0" applyNumberFormat="0" applyBorder="0" applyAlignment="0" applyProtection="0">
      <alignment vertical="center"/>
    </xf>
    <xf numFmtId="0" fontId="53" fillId="20" borderId="0" applyNumberFormat="0" applyBorder="0" applyAlignment="0" applyProtection="0">
      <alignment vertical="center"/>
    </xf>
    <xf numFmtId="0" fontId="56"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46" fillId="0" borderId="0">
      <alignment vertical="center"/>
    </xf>
    <xf numFmtId="0" fontId="56" fillId="30" borderId="0" applyNumberFormat="0" applyBorder="0" applyAlignment="0" applyProtection="0">
      <alignment vertical="center"/>
    </xf>
    <xf numFmtId="0" fontId="53"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0" fillId="0" borderId="0">
      <alignment vertical="center"/>
    </xf>
    <xf numFmtId="0" fontId="53" fillId="34" borderId="0" applyNumberFormat="0" applyBorder="0" applyAlignment="0" applyProtection="0">
      <alignment vertical="center"/>
    </xf>
    <xf numFmtId="0" fontId="56" fillId="35" borderId="0" applyNumberFormat="0" applyBorder="0" applyAlignment="0" applyProtection="0">
      <alignment vertical="center"/>
    </xf>
  </cellStyleXfs>
  <cellXfs count="300">
    <xf numFmtId="0" fontId="0" fillId="0" borderId="0" xfId="0">
      <alignment vertical="center"/>
    </xf>
    <xf numFmtId="0" fontId="1" fillId="0" borderId="0" xfId="0" applyFont="1" applyFill="1" applyBorder="1" applyAlignment="1">
      <alignment vertical="center"/>
    </xf>
    <xf numFmtId="0" fontId="2" fillId="0" borderId="0" xfId="32" applyFont="1" applyFill="1" applyBorder="1" applyAlignment="1">
      <alignment horizontal="center" vertical="center" wrapText="1"/>
    </xf>
    <xf numFmtId="0" fontId="3" fillId="0" borderId="1" xfId="32" applyFont="1" applyFill="1" applyBorder="1" applyAlignment="1">
      <alignment horizontal="left" vertical="center" wrapText="1"/>
    </xf>
    <xf numFmtId="0" fontId="1" fillId="0" borderId="1" xfId="0" applyFont="1" applyFill="1" applyBorder="1" applyAlignment="1">
      <alignment horizontal="left"/>
    </xf>
    <xf numFmtId="177" fontId="3" fillId="0" borderId="0" xfId="32" applyNumberFormat="1" applyFont="1" applyFill="1" applyBorder="1" applyAlignment="1">
      <alignment horizontal="center" vertical="center" wrapText="1"/>
    </xf>
    <xf numFmtId="0" fontId="3" fillId="0" borderId="0" xfId="32" applyFont="1" applyFill="1" applyBorder="1" applyAlignment="1">
      <alignment horizontal="center" vertical="center" wrapText="1"/>
    </xf>
    <xf numFmtId="0" fontId="4" fillId="0" borderId="2" xfId="32" applyFont="1" applyFill="1" applyBorder="1" applyAlignment="1">
      <alignment horizontal="center" vertical="center" wrapText="1"/>
    </xf>
    <xf numFmtId="0" fontId="5" fillId="0" borderId="3" xfId="0" applyFont="1" applyFill="1" applyBorder="1" applyAlignment="1"/>
    <xf numFmtId="0" fontId="5" fillId="0" borderId="4" xfId="0" applyFont="1" applyFill="1" applyBorder="1" applyAlignment="1"/>
    <xf numFmtId="0" fontId="4" fillId="0" borderId="5" xfId="32" applyFont="1" applyFill="1" applyBorder="1" applyAlignment="1">
      <alignment horizontal="center" vertical="center" wrapText="1"/>
    </xf>
    <xf numFmtId="0" fontId="5" fillId="0" borderId="5" xfId="0" applyFont="1" applyFill="1" applyBorder="1" applyAlignment="1"/>
    <xf numFmtId="0" fontId="4" fillId="0" borderId="6" xfId="32" applyFont="1" applyFill="1" applyBorder="1" applyAlignment="1">
      <alignment horizontal="center" vertical="center" wrapText="1"/>
    </xf>
    <xf numFmtId="43" fontId="4" fillId="0" borderId="6" xfId="15" applyFont="1" applyFill="1" applyBorder="1" applyAlignment="1">
      <alignment horizontal="center" vertical="center" wrapText="1"/>
    </xf>
    <xf numFmtId="0" fontId="4" fillId="0" borderId="7" xfId="32" applyFont="1" applyFill="1" applyBorder="1" applyAlignment="1">
      <alignment horizontal="left" vertical="center" wrapText="1"/>
    </xf>
    <xf numFmtId="0" fontId="5" fillId="0" borderId="5" xfId="32" applyFont="1" applyFill="1" applyBorder="1" applyAlignment="1">
      <alignment horizontal="center" vertical="center" wrapText="1"/>
    </xf>
    <xf numFmtId="0" fontId="6" fillId="0" borderId="5" xfId="5" applyFont="1" applyFill="1" applyBorder="1" applyAlignment="1">
      <alignment vertical="center" wrapText="1"/>
    </xf>
    <xf numFmtId="176" fontId="6" fillId="0" borderId="5" xfId="15" applyNumberFormat="1" applyFont="1" applyFill="1" applyBorder="1" applyAlignment="1">
      <alignment vertical="center" wrapText="1"/>
    </xf>
    <xf numFmtId="0" fontId="6" fillId="0" borderId="5" xfId="0" applyFont="1" applyFill="1" applyBorder="1" applyAlignment="1">
      <alignment vertical="center"/>
    </xf>
    <xf numFmtId="176" fontId="6" fillId="0" borderId="5" xfId="0" applyNumberFormat="1" applyFont="1" applyFill="1" applyBorder="1" applyAlignment="1">
      <alignment wrapText="1"/>
    </xf>
    <xf numFmtId="176" fontId="6" fillId="0" borderId="5" xfId="32" applyNumberFormat="1" applyFont="1" applyFill="1" applyBorder="1" applyAlignment="1">
      <alignment horizontal="center" vertical="center" wrapText="1"/>
    </xf>
    <xf numFmtId="176" fontId="6" fillId="0" borderId="5" xfId="32" applyNumberFormat="1" applyFont="1" applyFill="1" applyBorder="1" applyAlignment="1">
      <alignment vertical="center" wrapText="1"/>
    </xf>
    <xf numFmtId="176" fontId="6" fillId="0" borderId="5" xfId="15" applyNumberFormat="1" applyFont="1" applyFill="1" applyBorder="1" applyAlignment="1">
      <alignment horizontal="center" vertical="center" wrapText="1"/>
    </xf>
    <xf numFmtId="0" fontId="6" fillId="0" borderId="5" xfId="32" applyFont="1" applyFill="1" applyBorder="1" applyAlignment="1">
      <alignment horizontal="center" vertical="center" wrapText="1"/>
    </xf>
    <xf numFmtId="0" fontId="6" fillId="0" borderId="5" xfId="32" applyFont="1" applyFill="1" applyBorder="1" applyAlignment="1">
      <alignment horizontal="left" vertical="center" wrapText="1"/>
    </xf>
    <xf numFmtId="176" fontId="6" fillId="0" borderId="5" xfId="0" applyNumberFormat="1" applyFont="1" applyFill="1" applyBorder="1" applyAlignment="1">
      <alignment horizontal="center" vertical="center" wrapText="1"/>
    </xf>
    <xf numFmtId="0" fontId="4" fillId="0" borderId="5" xfId="32" applyFont="1" applyFill="1" applyBorder="1" applyAlignment="1">
      <alignment vertical="center" wrapText="1"/>
    </xf>
    <xf numFmtId="0" fontId="6" fillId="0" borderId="5" xfId="32" applyFont="1" applyFill="1" applyBorder="1" applyAlignment="1">
      <alignment vertical="center" wrapText="1"/>
    </xf>
    <xf numFmtId="176" fontId="6" fillId="0" borderId="5" xfId="0" applyNumberFormat="1" applyFont="1" applyFill="1" applyBorder="1" applyAlignment="1">
      <alignment vertical="center" wrapText="1"/>
    </xf>
    <xf numFmtId="0" fontId="7" fillId="0" borderId="5" xfId="5" applyFont="1" applyFill="1" applyBorder="1" applyAlignment="1">
      <alignment vertical="center" wrapText="1"/>
    </xf>
    <xf numFmtId="176" fontId="8" fillId="0" borderId="5" xfId="15" applyNumberFormat="1" applyFont="1" applyFill="1" applyBorder="1" applyAlignment="1">
      <alignment horizontal="center" vertical="center" wrapText="1"/>
    </xf>
    <xf numFmtId="176" fontId="6" fillId="0" borderId="5" xfId="32" applyNumberFormat="1" applyFont="1" applyFill="1" applyBorder="1" applyAlignment="1">
      <alignment horizontal="left" vertical="center" wrapText="1"/>
    </xf>
    <xf numFmtId="176" fontId="5" fillId="0" borderId="5" xfId="15" applyNumberFormat="1" applyFont="1" applyFill="1" applyBorder="1" applyAlignment="1">
      <alignment vertical="center" wrapText="1"/>
    </xf>
    <xf numFmtId="176" fontId="5" fillId="0" borderId="5" xfId="0" applyNumberFormat="1" applyFont="1" applyFill="1" applyBorder="1" applyAlignment="1"/>
    <xf numFmtId="0" fontId="4" fillId="0" borderId="1" xfId="32" applyFont="1" applyFill="1" applyBorder="1" applyAlignment="1">
      <alignment horizontal="left" vertical="center" wrapText="1"/>
    </xf>
    <xf numFmtId="0" fontId="5" fillId="0" borderId="1" xfId="0" applyFont="1" applyFill="1" applyBorder="1" applyAlignment="1">
      <alignment horizontal="left"/>
    </xf>
    <xf numFmtId="0" fontId="3" fillId="0" borderId="1" xfId="32" applyFont="1" applyFill="1" applyBorder="1" applyAlignment="1">
      <alignment horizontal="center" vertical="center" wrapText="1"/>
    </xf>
    <xf numFmtId="0" fontId="3" fillId="0" borderId="2" xfId="32" applyFont="1" applyFill="1" applyBorder="1" applyAlignment="1">
      <alignment horizontal="center" vertical="center" wrapText="1"/>
    </xf>
    <xf numFmtId="0" fontId="1" fillId="0" borderId="3" xfId="0" applyFont="1" applyFill="1" applyBorder="1" applyAlignment="1">
      <alignment vertical="center"/>
    </xf>
    <xf numFmtId="0" fontId="3" fillId="0" borderId="5" xfId="32" applyFont="1" applyFill="1" applyBorder="1" applyAlignment="1">
      <alignment horizontal="center" vertical="center" wrapText="1"/>
    </xf>
    <xf numFmtId="0" fontId="1" fillId="0" borderId="5" xfId="0" applyFont="1" applyFill="1" applyBorder="1" applyAlignment="1">
      <alignment vertical="center"/>
    </xf>
    <xf numFmtId="0" fontId="3" fillId="0" borderId="6" xfId="32" applyFont="1" applyFill="1" applyBorder="1" applyAlignment="1">
      <alignment horizontal="center" vertical="center" wrapText="1"/>
    </xf>
    <xf numFmtId="43" fontId="3" fillId="0" borderId="6" xfId="15" applyNumberFormat="1" applyFont="1" applyFill="1" applyBorder="1" applyAlignment="1">
      <alignment horizontal="center" vertical="center" wrapText="1"/>
    </xf>
    <xf numFmtId="0" fontId="3" fillId="0" borderId="7" xfId="32" applyFont="1" applyFill="1" applyBorder="1" applyAlignment="1">
      <alignment horizontal="left" vertical="center" wrapText="1"/>
    </xf>
    <xf numFmtId="179" fontId="3" fillId="0" borderId="6" xfId="32" applyNumberFormat="1" applyFont="1" applyFill="1" applyBorder="1" applyAlignment="1">
      <alignment horizontal="center" vertical="center" wrapText="1"/>
    </xf>
    <xf numFmtId="0" fontId="1" fillId="0" borderId="5" xfId="32" applyFont="1" applyFill="1" applyBorder="1" applyAlignment="1">
      <alignment horizontal="center" vertical="center" wrapText="1"/>
    </xf>
    <xf numFmtId="0" fontId="9" fillId="0" borderId="5" xfId="5" applyFont="1" applyFill="1" applyBorder="1" applyAlignment="1">
      <alignment vertical="center" wrapText="1"/>
    </xf>
    <xf numFmtId="176" fontId="9" fillId="2" borderId="5" xfId="15" applyNumberFormat="1" applyFont="1" applyFill="1" applyBorder="1" applyAlignment="1">
      <alignment vertical="center" wrapText="1"/>
    </xf>
    <xf numFmtId="0" fontId="9" fillId="0" borderId="5" xfId="32" applyFont="1" applyFill="1" applyBorder="1" applyAlignment="1">
      <alignment horizontal="left" vertical="center" wrapText="1"/>
    </xf>
    <xf numFmtId="176" fontId="9" fillId="0" borderId="5" xfId="15" applyNumberFormat="1" applyFont="1" applyFill="1" applyBorder="1" applyAlignment="1">
      <alignment vertical="center" wrapText="1"/>
    </xf>
    <xf numFmtId="176" fontId="9" fillId="0" borderId="5" xfId="32" applyNumberFormat="1" applyFont="1" applyFill="1" applyBorder="1" applyAlignment="1">
      <alignment horizontal="left" vertical="center" wrapText="1"/>
    </xf>
    <xf numFmtId="0" fontId="3" fillId="0" borderId="5" xfId="32" applyFont="1" applyFill="1" applyBorder="1" applyAlignment="1">
      <alignment vertical="center" wrapText="1"/>
    </xf>
    <xf numFmtId="179" fontId="9" fillId="0" borderId="5" xfId="15" applyNumberFormat="1" applyFont="1" applyFill="1" applyBorder="1" applyAlignment="1">
      <alignment vertical="center"/>
    </xf>
    <xf numFmtId="0" fontId="10" fillId="0" borderId="5" xfId="5" applyFont="1" applyFill="1" applyBorder="1" applyAlignment="1">
      <alignment vertical="center" wrapText="1"/>
    </xf>
    <xf numFmtId="179" fontId="10" fillId="0" borderId="5" xfId="15" applyNumberFormat="1" applyFont="1" applyFill="1" applyBorder="1" applyAlignment="1">
      <alignment vertical="center"/>
    </xf>
    <xf numFmtId="0" fontId="3" fillId="0" borderId="5" xfId="5" applyFont="1" applyFill="1" applyBorder="1" applyAlignment="1">
      <alignment vertical="center" wrapText="1"/>
    </xf>
    <xf numFmtId="179" fontId="1" fillId="0" borderId="5" xfId="15" applyNumberFormat="1" applyFont="1" applyFill="1" applyBorder="1" applyAlignment="1">
      <alignment vertical="center" wrapText="1"/>
    </xf>
    <xf numFmtId="0" fontId="1" fillId="0" borderId="5" xfId="32" applyFont="1" applyFill="1" applyBorder="1" applyAlignment="1">
      <alignment horizontal="left" vertical="center" wrapText="1"/>
    </xf>
    <xf numFmtId="176" fontId="1" fillId="0" borderId="5" xfId="15" applyNumberFormat="1" applyFont="1" applyFill="1" applyBorder="1" applyAlignment="1">
      <alignment vertical="center" wrapText="1"/>
    </xf>
    <xf numFmtId="176" fontId="3" fillId="0" borderId="5" xfId="15" applyNumberFormat="1" applyFont="1" applyFill="1" applyBorder="1" applyAlignment="1">
      <alignment vertical="center" wrapText="1"/>
    </xf>
    <xf numFmtId="176" fontId="3" fillId="0" borderId="5" xfId="0" applyNumberFormat="1" applyFont="1" applyFill="1" applyBorder="1" applyAlignment="1">
      <alignment vertical="center"/>
    </xf>
    <xf numFmtId="0" fontId="11" fillId="0" borderId="0" xfId="0" applyFont="1" applyAlignment="1">
      <alignment horizontal="left" vertical="center" wrapText="1"/>
    </xf>
    <xf numFmtId="0" fontId="1" fillId="0" borderId="0" xfId="0" applyFont="1" applyFill="1" applyAlignment="1">
      <alignment horizontal="left"/>
    </xf>
    <xf numFmtId="177" fontId="3" fillId="0" borderId="0" xfId="32" applyNumberFormat="1" applyFont="1" applyFill="1" applyAlignment="1">
      <alignment horizontal="center" vertical="center" wrapText="1"/>
    </xf>
    <xf numFmtId="0" fontId="3" fillId="0" borderId="0" xfId="32" applyFont="1" applyFill="1" applyAlignment="1">
      <alignment horizontal="center" vertical="center" wrapText="1"/>
    </xf>
    <xf numFmtId="0" fontId="5" fillId="0" borderId="5" xfId="32" applyFont="1" applyFill="1" applyBorder="1" applyAlignment="1">
      <alignment horizontal="left" vertical="center" wrapText="1"/>
    </xf>
    <xf numFmtId="0" fontId="12" fillId="0" borderId="5" xfId="0" applyFont="1" applyFill="1" applyBorder="1" applyAlignment="1">
      <alignment horizontal="justify" vertical="center"/>
    </xf>
    <xf numFmtId="0" fontId="6" fillId="0" borderId="5" xfId="32" applyNumberFormat="1" applyFont="1" applyFill="1" applyBorder="1" applyAlignment="1">
      <alignment horizontal="left" vertical="center" wrapText="1"/>
    </xf>
    <xf numFmtId="176" fontId="6" fillId="2" borderId="5" xfId="15" applyNumberFormat="1" applyFont="1" applyFill="1" applyBorder="1" applyAlignment="1">
      <alignment vertical="center" wrapText="1"/>
    </xf>
    <xf numFmtId="0" fontId="6" fillId="0" borderId="5" xfId="0" applyFont="1" applyFill="1" applyBorder="1" applyAlignment="1">
      <alignment horizontal="left" vertical="center"/>
    </xf>
    <xf numFmtId="179" fontId="6" fillId="0" borderId="5" xfId="5" applyNumberFormat="1" applyFont="1" applyFill="1" applyBorder="1" applyAlignment="1">
      <alignment vertical="center" wrapText="1"/>
    </xf>
    <xf numFmtId="0" fontId="13" fillId="0" borderId="8" xfId="0" applyFont="1" applyFill="1" applyBorder="1" applyAlignment="1">
      <alignment vertical="center"/>
    </xf>
    <xf numFmtId="179" fontId="6" fillId="0" borderId="5" xfId="15" applyNumberFormat="1" applyFont="1" applyFill="1" applyBorder="1" applyAlignment="1">
      <alignment vertical="center"/>
    </xf>
    <xf numFmtId="179" fontId="7" fillId="0" borderId="5" xfId="15" applyNumberFormat="1" applyFont="1" applyFill="1" applyBorder="1" applyAlignment="1">
      <alignment vertical="center"/>
    </xf>
    <xf numFmtId="0" fontId="4" fillId="0" borderId="5" xfId="5" applyFont="1" applyFill="1" applyBorder="1" applyAlignment="1">
      <alignment vertical="center" wrapText="1"/>
    </xf>
    <xf numFmtId="179" fontId="5" fillId="0" borderId="5" xfId="15" applyNumberFormat="1" applyFont="1" applyFill="1" applyBorder="1" applyAlignment="1">
      <alignment vertical="center" wrapText="1"/>
    </xf>
    <xf numFmtId="176" fontId="4" fillId="0" borderId="5" xfId="15" applyNumberFormat="1" applyFont="1" applyFill="1" applyBorder="1" applyAlignment="1">
      <alignment vertical="center" wrapText="1"/>
    </xf>
    <xf numFmtId="0" fontId="5" fillId="0" borderId="5" xfId="0" applyFont="1" applyFill="1" applyBorder="1" applyAlignment="1">
      <alignment vertical="center"/>
    </xf>
    <xf numFmtId="176" fontId="4" fillId="0" borderId="5" xfId="0" applyNumberFormat="1" applyFont="1" applyFill="1" applyBorder="1" applyAlignment="1">
      <alignment vertical="center"/>
    </xf>
    <xf numFmtId="179" fontId="8" fillId="0" borderId="5" xfId="15" applyNumberFormat="1" applyFont="1" applyFill="1" applyBorder="1" applyAlignment="1">
      <alignment vertical="center" wrapText="1"/>
    </xf>
    <xf numFmtId="178" fontId="8" fillId="0" borderId="5" xfId="15" applyNumberFormat="1" applyFont="1" applyFill="1" applyBorder="1" applyAlignment="1">
      <alignment vertical="center" wrapText="1"/>
    </xf>
    <xf numFmtId="0" fontId="14" fillId="0" borderId="0" xfId="0" applyFont="1" applyFill="1" applyAlignment="1">
      <alignment horizontal="center" vertical="center"/>
    </xf>
    <xf numFmtId="0" fontId="15" fillId="0" borderId="0" xfId="0" applyFont="1" applyFill="1" applyAlignment="1">
      <alignment vertical="center"/>
    </xf>
    <xf numFmtId="0" fontId="0" fillId="0" borderId="0" xfId="0" applyFont="1" applyFill="1" applyAlignment="1">
      <alignment horizontal="center" vertical="center"/>
    </xf>
    <xf numFmtId="0" fontId="16" fillId="0" borderId="5" xfId="0" applyFont="1" applyBorder="1">
      <alignment vertical="center"/>
    </xf>
    <xf numFmtId="0" fontId="3"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7" fillId="0" borderId="5" xfId="0" applyFont="1" applyFill="1" applyBorder="1">
      <alignment vertical="center"/>
    </xf>
    <xf numFmtId="0" fontId="17" fillId="0" borderId="5" xfId="0" applyFont="1" applyFill="1" applyBorder="1" applyAlignment="1">
      <alignment horizontal="center" vertical="center"/>
    </xf>
    <xf numFmtId="0" fontId="4" fillId="0" borderId="5" xfId="0" applyFont="1" applyFill="1" applyBorder="1" applyAlignment="1">
      <alignment vertical="center"/>
    </xf>
    <xf numFmtId="180" fontId="4" fillId="0" borderId="5" xfId="0" applyNumberFormat="1" applyFont="1" applyFill="1" applyBorder="1" applyAlignment="1">
      <alignment horizontal="center" vertical="center"/>
    </xf>
    <xf numFmtId="180" fontId="17" fillId="0" borderId="5" xfId="0" applyNumberFormat="1" applyFont="1" applyFill="1" applyBorder="1" applyAlignment="1">
      <alignment horizontal="center" vertical="center"/>
    </xf>
    <xf numFmtId="0" fontId="12" fillId="0" borderId="5" xfId="0" applyFont="1" applyBorder="1">
      <alignment vertical="center"/>
    </xf>
    <xf numFmtId="180" fontId="6" fillId="0" borderId="5" xfId="0" applyNumberFormat="1" applyFont="1" applyFill="1" applyBorder="1" applyAlignment="1">
      <alignment horizontal="center" vertical="center"/>
    </xf>
    <xf numFmtId="180" fontId="12" fillId="0" borderId="5" xfId="0" applyNumberFormat="1" applyFont="1" applyFill="1" applyBorder="1" applyAlignment="1">
      <alignment horizontal="center" vertical="center"/>
    </xf>
    <xf numFmtId="180" fontId="12" fillId="0" borderId="5" xfId="0" applyNumberFormat="1" applyFont="1" applyFill="1" applyBorder="1">
      <alignment vertical="center"/>
    </xf>
    <xf numFmtId="0" fontId="18" fillId="0" borderId="5" xfId="0" applyFont="1" applyBorder="1">
      <alignment vertical="center"/>
    </xf>
    <xf numFmtId="180" fontId="19" fillId="0" borderId="5" xfId="0" applyNumberFormat="1" applyFont="1" applyFill="1" applyBorder="1" applyAlignment="1">
      <alignment horizontal="center" vertical="center"/>
    </xf>
    <xf numFmtId="180" fontId="5" fillId="0" borderId="5" xfId="0" applyNumberFormat="1" applyFont="1" applyFill="1" applyBorder="1" applyAlignment="1">
      <alignment horizontal="center" vertical="center"/>
    </xf>
    <xf numFmtId="180" fontId="0" fillId="0" borderId="5" xfId="0" applyNumberFormat="1" applyFill="1" applyBorder="1">
      <alignment vertical="center"/>
    </xf>
    <xf numFmtId="180" fontId="0" fillId="0" borderId="5" xfId="0" applyNumberFormat="1" applyFill="1" applyBorder="1" applyAlignment="1">
      <alignment horizontal="center" vertical="center"/>
    </xf>
    <xf numFmtId="0" fontId="4" fillId="0" borderId="5" xfId="0" applyFont="1" applyFill="1" applyBorder="1" applyAlignment="1">
      <alignment horizontal="distributed"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0" fillId="0" borderId="0" xfId="0" applyAlignment="1">
      <alignment vertical="center" wrapText="1"/>
    </xf>
    <xf numFmtId="176" fontId="0" fillId="0" borderId="0" xfId="0" applyNumberFormat="1">
      <alignment vertical="center"/>
    </xf>
    <xf numFmtId="0" fontId="23" fillId="3" borderId="0" xfId="0" applyFont="1" applyFill="1" applyBorder="1" applyAlignment="1">
      <alignment horizontal="center" vertical="center" wrapText="1"/>
    </xf>
    <xf numFmtId="176" fontId="23" fillId="3" borderId="0"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177" fontId="24" fillId="3" borderId="1" xfId="0" applyNumberFormat="1" applyFont="1" applyFill="1" applyBorder="1" applyAlignment="1">
      <alignment horizontal="center" vertical="center" wrapText="1"/>
    </xf>
    <xf numFmtId="176" fontId="24" fillId="3" borderId="1" xfId="0" applyNumberFormat="1" applyFont="1" applyFill="1" applyBorder="1" applyAlignment="1">
      <alignment vertical="center" wrapText="1"/>
    </xf>
    <xf numFmtId="0" fontId="25" fillId="3" borderId="5" xfId="0" applyFont="1" applyFill="1" applyBorder="1" applyAlignment="1">
      <alignment horizontal="center" vertical="center" wrapText="1"/>
    </xf>
    <xf numFmtId="176" fontId="25" fillId="3" borderId="5" xfId="0" applyNumberFormat="1" applyFont="1" applyFill="1" applyBorder="1" applyAlignment="1">
      <alignment horizontal="center" vertical="center" wrapText="1"/>
    </xf>
    <xf numFmtId="0" fontId="26" fillId="0" borderId="5" xfId="5" applyFont="1" applyFill="1" applyBorder="1" applyAlignment="1">
      <alignment vertical="center" wrapText="1"/>
    </xf>
    <xf numFmtId="176" fontId="9" fillId="0" borderId="5" xfId="32" applyNumberFormat="1" applyFont="1" applyFill="1" applyBorder="1" applyAlignment="1">
      <alignment horizontal="center" vertical="center" wrapText="1"/>
    </xf>
    <xf numFmtId="176" fontId="9" fillId="2" borderId="5" xfId="15"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176" fontId="9" fillId="0" borderId="5" xfId="0" applyNumberFormat="1" applyFont="1" applyFill="1" applyBorder="1" applyAlignment="1">
      <alignment horizontal="center" vertical="center" wrapText="1"/>
    </xf>
    <xf numFmtId="0" fontId="10" fillId="0" borderId="2" xfId="5" applyFont="1" applyFill="1" applyBorder="1" applyAlignment="1">
      <alignment vertical="center" wrapText="1"/>
    </xf>
    <xf numFmtId="0" fontId="10" fillId="0" borderId="2" xfId="32" applyFont="1" applyFill="1" applyBorder="1" applyAlignment="1">
      <alignment horizontal="center" vertical="center" wrapText="1"/>
    </xf>
    <xf numFmtId="0" fontId="10" fillId="0" borderId="4" xfId="32" applyFont="1" applyFill="1" applyBorder="1" applyAlignment="1">
      <alignment horizontal="center" vertical="center" wrapText="1"/>
    </xf>
    <xf numFmtId="176" fontId="10" fillId="0" borderId="5" xfId="32" applyNumberFormat="1" applyFont="1" applyFill="1" applyBorder="1" applyAlignment="1">
      <alignment horizontal="center" vertical="center" wrapText="1"/>
    </xf>
    <xf numFmtId="0" fontId="0" fillId="0" borderId="0" xfId="0" applyFont="1" applyBorder="1">
      <alignment vertical="center"/>
    </xf>
    <xf numFmtId="0" fontId="0" fillId="0" borderId="0" xfId="0" applyFont="1">
      <alignment vertical="center"/>
    </xf>
    <xf numFmtId="0" fontId="17" fillId="0" borderId="0" xfId="0" applyFont="1">
      <alignment vertical="center"/>
    </xf>
    <xf numFmtId="0" fontId="0" fillId="0" borderId="0" xfId="0" applyFont="1" applyFill="1">
      <alignment vertical="center"/>
    </xf>
    <xf numFmtId="0" fontId="0" fillId="0" borderId="0" xfId="0" applyFont="1" applyFill="1" applyAlignment="1">
      <alignment vertical="center" wrapText="1"/>
    </xf>
    <xf numFmtId="176" fontId="0" fillId="0" borderId="0" xfId="0" applyNumberFormat="1" applyFont="1" applyFill="1" applyAlignment="1">
      <alignment vertical="center" wrapText="1"/>
    </xf>
    <xf numFmtId="0" fontId="0" fillId="0" borderId="0" xfId="0" applyFont="1" applyFill="1" applyAlignment="1">
      <alignment horizontal="left" vertical="center" wrapText="1"/>
    </xf>
    <xf numFmtId="0" fontId="27" fillId="0" borderId="0" xfId="0" applyFont="1" applyFill="1">
      <alignment vertical="center"/>
    </xf>
    <xf numFmtId="176" fontId="0" fillId="2" borderId="0" xfId="9" applyNumberFormat="1" applyFont="1" applyFill="1" applyAlignment="1">
      <alignment horizontal="right" vertical="center"/>
    </xf>
    <xf numFmtId="176" fontId="0" fillId="0" borderId="0" xfId="0" applyNumberFormat="1" applyAlignment="1">
      <alignment vertical="center" wrapText="1"/>
    </xf>
    <xf numFmtId="0" fontId="0" fillId="0" borderId="0" xfId="0" applyFill="1">
      <alignment vertical="center"/>
    </xf>
    <xf numFmtId="0" fontId="28" fillId="0" borderId="0" xfId="32" applyFont="1" applyFill="1" applyBorder="1" applyAlignment="1">
      <alignment horizontal="center" vertical="center" wrapText="1"/>
    </xf>
    <xf numFmtId="176" fontId="28" fillId="0" borderId="0" xfId="32" applyNumberFormat="1" applyFont="1" applyFill="1" applyBorder="1" applyAlignment="1">
      <alignment horizontal="center" vertical="center" wrapText="1"/>
    </xf>
    <xf numFmtId="0" fontId="3" fillId="0" borderId="0" xfId="32" applyFont="1" applyFill="1" applyBorder="1" applyAlignment="1">
      <alignment horizontal="left" vertical="center" wrapText="1"/>
    </xf>
    <xf numFmtId="0" fontId="17" fillId="0" borderId="0" xfId="0" applyFont="1" applyFill="1" applyBorder="1" applyAlignment="1">
      <alignment horizontal="left"/>
    </xf>
    <xf numFmtId="176" fontId="17" fillId="0" borderId="0" xfId="0" applyNumberFormat="1" applyFont="1" applyFill="1" applyBorder="1" applyAlignment="1">
      <alignment horizontal="left"/>
    </xf>
    <xf numFmtId="176" fontId="3" fillId="0" borderId="5" xfId="32" applyNumberFormat="1" applyFont="1" applyFill="1" applyBorder="1" applyAlignment="1">
      <alignment horizontal="center" vertical="center" wrapText="1"/>
    </xf>
    <xf numFmtId="176" fontId="4" fillId="0" borderId="6" xfId="15" applyNumberFormat="1" applyFont="1" applyFill="1" applyBorder="1" applyAlignment="1">
      <alignment horizontal="center" vertical="center" wrapText="1"/>
    </xf>
    <xf numFmtId="176" fontId="4" fillId="0" borderId="5" xfId="15" applyNumberFormat="1" applyFont="1" applyFill="1" applyBorder="1" applyAlignment="1">
      <alignment horizontal="center" vertical="center" wrapText="1"/>
    </xf>
    <xf numFmtId="0" fontId="4" fillId="0" borderId="9" xfId="32" applyFont="1" applyFill="1" applyBorder="1" applyAlignment="1">
      <alignment horizontal="center" vertical="center" wrapText="1"/>
    </xf>
    <xf numFmtId="0" fontId="4" fillId="0" borderId="10" xfId="32" applyFont="1" applyFill="1" applyBorder="1" applyAlignment="1">
      <alignment horizontal="center" vertical="center" wrapText="1"/>
    </xf>
    <xf numFmtId="176" fontId="4" fillId="3" borderId="10" xfId="9" applyNumberFormat="1" applyFont="1" applyFill="1" applyBorder="1" applyAlignment="1">
      <alignment horizontal="center" vertical="center" wrapText="1"/>
    </xf>
    <xf numFmtId="0" fontId="29" fillId="0" borderId="5" xfId="32" applyFont="1" applyFill="1" applyBorder="1" applyAlignment="1">
      <alignment horizontal="center" vertical="center" wrapText="1"/>
    </xf>
    <xf numFmtId="176" fontId="26" fillId="0" borderId="5" xfId="15" applyNumberFormat="1" applyFont="1" applyFill="1" applyBorder="1" applyAlignment="1">
      <alignment horizontal="right" vertical="center" wrapText="1"/>
    </xf>
    <xf numFmtId="176" fontId="26" fillId="0" borderId="5" xfId="32" applyNumberFormat="1" applyFont="1" applyFill="1" applyBorder="1" applyAlignment="1">
      <alignment horizontal="center" vertical="center" wrapText="1"/>
    </xf>
    <xf numFmtId="0" fontId="26" fillId="0" borderId="5" xfId="32" applyFont="1" applyFill="1" applyBorder="1" applyAlignment="1">
      <alignment horizontal="center" vertical="center" wrapText="1"/>
    </xf>
    <xf numFmtId="0" fontId="26" fillId="0" borderId="5" xfId="32" applyFont="1" applyFill="1" applyBorder="1" applyAlignment="1">
      <alignment horizontal="left" vertical="center" wrapText="1"/>
    </xf>
    <xf numFmtId="176" fontId="26" fillId="0" borderId="5" xfId="9" applyNumberFormat="1" applyFont="1" applyFill="1" applyBorder="1" applyAlignment="1">
      <alignment horizontal="right" vertical="center" wrapText="1"/>
    </xf>
    <xf numFmtId="0" fontId="26" fillId="0" borderId="5" xfId="46" applyFont="1" applyFill="1" applyBorder="1" applyAlignment="1">
      <alignment vertical="center" wrapText="1"/>
    </xf>
    <xf numFmtId="176" fontId="26" fillId="0" borderId="5" xfId="15" applyNumberFormat="1" applyFont="1" applyFill="1" applyBorder="1" applyAlignment="1">
      <alignment vertical="center" wrapText="1"/>
    </xf>
    <xf numFmtId="0" fontId="26" fillId="0" borderId="5" xfId="0" applyFont="1" applyFill="1" applyBorder="1" applyAlignment="1">
      <alignment vertical="center"/>
    </xf>
    <xf numFmtId="0" fontId="26" fillId="0" borderId="5" xfId="0" applyFont="1" applyFill="1" applyBorder="1" applyAlignment="1">
      <alignment horizontal="left" vertical="center"/>
    </xf>
    <xf numFmtId="176" fontId="26" fillId="0" borderId="5" xfId="32" applyNumberFormat="1" applyFont="1" applyFill="1" applyBorder="1" applyAlignment="1">
      <alignment vertical="center" wrapText="1"/>
    </xf>
    <xf numFmtId="176" fontId="26" fillId="0" borderId="5" xfId="5" applyNumberFormat="1" applyFont="1" applyFill="1" applyBorder="1" applyAlignment="1">
      <alignment vertical="center" wrapText="1"/>
    </xf>
    <xf numFmtId="176" fontId="30" fillId="0" borderId="5" xfId="15" applyNumberFormat="1" applyFont="1" applyFill="1" applyBorder="1">
      <alignment vertical="center"/>
    </xf>
    <xf numFmtId="0" fontId="26" fillId="0" borderId="5" xfId="0" applyFont="1" applyFill="1" applyBorder="1" applyAlignment="1">
      <alignment horizontal="left" vertical="center" wrapText="1"/>
    </xf>
    <xf numFmtId="176" fontId="3" fillId="0" borderId="0" xfId="32" applyNumberFormat="1" applyFont="1" applyFill="1" applyAlignment="1">
      <alignment horizontal="center" vertical="center" wrapText="1"/>
    </xf>
    <xf numFmtId="176" fontId="4" fillId="2" borderId="5" xfId="9" applyNumberFormat="1" applyFont="1" applyFill="1" applyBorder="1" applyAlignment="1">
      <alignment horizontal="center" vertical="center" wrapText="1"/>
    </xf>
    <xf numFmtId="176" fontId="4" fillId="0" borderId="5" xfId="32" applyNumberFormat="1" applyFont="1" applyFill="1" applyBorder="1" applyAlignment="1">
      <alignment horizontal="center" vertical="center" wrapText="1"/>
    </xf>
    <xf numFmtId="176" fontId="31" fillId="2" borderId="5" xfId="9" applyNumberFormat="1" applyFont="1" applyFill="1" applyBorder="1" applyAlignment="1">
      <alignment horizontal="right" vertical="center" wrapText="1"/>
    </xf>
    <xf numFmtId="176" fontId="32" fillId="0" borderId="5" xfId="0" applyNumberFormat="1" applyFont="1" applyBorder="1" applyAlignment="1">
      <alignment vertical="center" wrapText="1"/>
    </xf>
    <xf numFmtId="176" fontId="26" fillId="2" borderId="5" xfId="9" applyNumberFormat="1" applyFont="1" applyFill="1" applyBorder="1" applyAlignment="1">
      <alignment vertical="center"/>
    </xf>
    <xf numFmtId="176" fontId="31" fillId="2" borderId="5" xfId="9" applyNumberFormat="1" applyFont="1" applyFill="1" applyBorder="1" applyAlignment="1">
      <alignment horizontal="right" vertical="center"/>
    </xf>
    <xf numFmtId="176" fontId="26" fillId="0" borderId="5" xfId="0" applyNumberFormat="1" applyFont="1" applyFill="1" applyBorder="1" applyAlignment="1">
      <alignment vertical="center"/>
    </xf>
    <xf numFmtId="176" fontId="32" fillId="3" borderId="5" xfId="9" applyNumberFormat="1" applyFont="1" applyFill="1" applyBorder="1" applyAlignment="1">
      <alignment horizontal="right" vertical="center" wrapText="1"/>
    </xf>
    <xf numFmtId="0" fontId="26" fillId="0" borderId="5" xfId="51" applyFont="1" applyFill="1" applyBorder="1" applyAlignment="1">
      <alignment horizontal="left" vertical="center" wrapText="1"/>
    </xf>
    <xf numFmtId="0" fontId="26" fillId="0" borderId="2" xfId="0" applyNumberFormat="1" applyFont="1" applyFill="1" applyBorder="1" applyAlignment="1" applyProtection="1">
      <alignment vertical="center" wrapText="1"/>
    </xf>
    <xf numFmtId="0" fontId="33" fillId="0" borderId="5" xfId="32" applyFont="1" applyFill="1" applyBorder="1" applyAlignment="1">
      <alignment horizontal="left" vertical="center" wrapText="1"/>
    </xf>
    <xf numFmtId="181" fontId="9" fillId="0" borderId="5" xfId="0" applyNumberFormat="1" applyFont="1" applyFill="1" applyBorder="1" applyAlignment="1">
      <alignment vertical="center"/>
    </xf>
    <xf numFmtId="0" fontId="34" fillId="0" borderId="5" xfId="0" applyFont="1" applyFill="1" applyBorder="1" applyAlignment="1">
      <alignment vertical="center"/>
    </xf>
    <xf numFmtId="0" fontId="9" fillId="0" borderId="5" xfId="32" applyFont="1" applyFill="1" applyBorder="1" applyAlignment="1">
      <alignment horizontal="center" vertical="center" wrapText="1"/>
    </xf>
    <xf numFmtId="0" fontId="35" fillId="0" borderId="5" xfId="0" applyFont="1" applyFill="1" applyBorder="1" applyAlignment="1">
      <alignment vertical="center"/>
    </xf>
    <xf numFmtId="0" fontId="12" fillId="0" borderId="5" xfId="0" applyFont="1" applyFill="1" applyBorder="1" applyAlignment="1">
      <alignment vertical="center" wrapText="1"/>
    </xf>
    <xf numFmtId="0" fontId="12" fillId="0" borderId="5" xfId="0" applyFont="1" applyFill="1" applyBorder="1">
      <alignment vertical="center"/>
    </xf>
    <xf numFmtId="176" fontId="12" fillId="0" borderId="5" xfId="0" applyNumberFormat="1" applyFont="1" applyFill="1" applyBorder="1" applyAlignment="1">
      <alignment vertical="center" wrapText="1"/>
    </xf>
    <xf numFmtId="0" fontId="36" fillId="0" borderId="5" xfId="0" applyFont="1" applyFill="1" applyBorder="1" applyAlignment="1">
      <alignment vertical="center"/>
    </xf>
    <xf numFmtId="176" fontId="9" fillId="0" borderId="5" xfId="9" applyNumberFormat="1" applyFont="1" applyFill="1" applyBorder="1" applyAlignment="1">
      <alignment horizontal="right" vertical="center" wrapText="1"/>
    </xf>
    <xf numFmtId="0" fontId="33" fillId="0" borderId="5" xfId="0" applyFont="1" applyFill="1" applyBorder="1" applyAlignment="1">
      <alignment vertical="center"/>
    </xf>
    <xf numFmtId="176" fontId="9" fillId="4" borderId="5" xfId="9" applyNumberFormat="1" applyFont="1" applyFill="1" applyBorder="1" applyAlignment="1">
      <alignment horizontal="right" vertical="center" wrapText="1"/>
    </xf>
    <xf numFmtId="0" fontId="37" fillId="0" borderId="5" xfId="0" applyFont="1" applyFill="1" applyBorder="1" applyAlignment="1">
      <alignment vertical="center"/>
    </xf>
    <xf numFmtId="0" fontId="38" fillId="0" borderId="5" xfId="0" applyFont="1" applyFill="1" applyBorder="1" applyAlignment="1">
      <alignment vertical="center" wrapText="1"/>
    </xf>
    <xf numFmtId="0" fontId="26" fillId="0" borderId="5" xfId="0" applyFont="1" applyFill="1" applyBorder="1" applyAlignment="1">
      <alignment vertical="center" wrapText="1"/>
    </xf>
    <xf numFmtId="0" fontId="9" fillId="0" borderId="5" xfId="0" applyFont="1" applyFill="1" applyBorder="1" applyAlignment="1">
      <alignment vertical="center"/>
    </xf>
    <xf numFmtId="0" fontId="0" fillId="0" borderId="5" xfId="0" applyFont="1" applyFill="1" applyBorder="1" applyAlignment="1">
      <alignment vertical="center" wrapText="1"/>
    </xf>
    <xf numFmtId="0" fontId="0" fillId="0" borderId="5" xfId="0" applyFont="1" applyFill="1" applyBorder="1">
      <alignment vertical="center"/>
    </xf>
    <xf numFmtId="176" fontId="0" fillId="0" borderId="5" xfId="0" applyNumberFormat="1" applyFont="1" applyFill="1" applyBorder="1" applyAlignment="1">
      <alignment vertical="center" wrapText="1"/>
    </xf>
    <xf numFmtId="0" fontId="1" fillId="0" borderId="5" xfId="0" applyFont="1" applyFill="1" applyBorder="1" applyAlignment="1"/>
    <xf numFmtId="176" fontId="1" fillId="0" borderId="5" xfId="9" applyNumberFormat="1" applyFont="1" applyFill="1" applyBorder="1" applyAlignment="1">
      <alignment horizontal="right" vertical="center" wrapText="1"/>
    </xf>
    <xf numFmtId="176" fontId="1" fillId="3" borderId="5" xfId="9" applyNumberFormat="1" applyFont="1" applyFill="1" applyBorder="1" applyAlignment="1">
      <alignment horizontal="right" vertical="center" wrapText="1"/>
    </xf>
    <xf numFmtId="0" fontId="1" fillId="0" borderId="5" xfId="0" applyFont="1" applyFill="1" applyBorder="1" applyAlignment="1">
      <alignment horizontal="center" vertical="center"/>
    </xf>
    <xf numFmtId="176" fontId="29" fillId="0" borderId="5" xfId="0" applyNumberFormat="1" applyFont="1" applyFill="1" applyBorder="1" applyAlignment="1">
      <alignment horizontal="center" vertical="center"/>
    </xf>
    <xf numFmtId="176" fontId="1" fillId="0" borderId="5" xfId="9" applyNumberFormat="1" applyFont="1" applyFill="1" applyBorder="1" applyAlignment="1">
      <alignment horizontal="right" vertical="center"/>
    </xf>
    <xf numFmtId="176" fontId="32" fillId="2" borderId="5" xfId="9" applyNumberFormat="1" applyFont="1" applyFill="1" applyBorder="1" applyAlignment="1">
      <alignment horizontal="right" vertical="center" wrapText="1"/>
    </xf>
    <xf numFmtId="176" fontId="32" fillId="2" borderId="5" xfId="9" applyNumberFormat="1" applyFont="1" applyFill="1" applyBorder="1" applyAlignment="1">
      <alignment horizontal="right" vertical="center"/>
    </xf>
    <xf numFmtId="176" fontId="26" fillId="3" borderId="5" xfId="9" applyNumberFormat="1" applyFont="1" applyFill="1" applyBorder="1" applyAlignment="1">
      <alignment horizontal="right" vertical="center" wrapText="1"/>
    </xf>
    <xf numFmtId="176" fontId="26" fillId="3" borderId="5" xfId="9" applyNumberFormat="1" applyFont="1" applyFill="1" applyBorder="1" applyAlignment="1">
      <alignment horizontal="right" vertical="center"/>
    </xf>
    <xf numFmtId="176" fontId="12" fillId="2" borderId="5" xfId="9" applyNumberFormat="1" applyFont="1" applyFill="1" applyBorder="1" applyAlignment="1">
      <alignment horizontal="right" vertical="center"/>
    </xf>
    <xf numFmtId="176" fontId="12" fillId="0" borderId="5" xfId="0" applyNumberFormat="1" applyFont="1" applyBorder="1" applyAlignment="1">
      <alignment vertical="center" wrapText="1"/>
    </xf>
    <xf numFmtId="176" fontId="39" fillId="2" borderId="5" xfId="9" applyNumberFormat="1" applyFont="1" applyFill="1" applyBorder="1" applyAlignment="1">
      <alignment horizontal="right" vertical="center" wrapText="1"/>
    </xf>
    <xf numFmtId="176" fontId="0" fillId="2" borderId="5" xfId="9" applyNumberFormat="1" applyFont="1" applyFill="1" applyBorder="1" applyAlignment="1">
      <alignment horizontal="right" vertical="center"/>
    </xf>
    <xf numFmtId="176" fontId="0" fillId="0" borderId="5" xfId="0" applyNumberFormat="1" applyBorder="1" applyAlignment="1">
      <alignment vertical="center" wrapText="1"/>
    </xf>
    <xf numFmtId="0" fontId="15" fillId="3" borderId="0" xfId="0" applyFont="1" applyFill="1" applyAlignment="1">
      <alignment vertical="center"/>
    </xf>
    <xf numFmtId="0" fontId="0" fillId="3" borderId="0" xfId="0" applyFont="1" applyFill="1" applyAlignment="1">
      <alignment vertical="center"/>
    </xf>
    <xf numFmtId="0" fontId="40" fillId="3" borderId="0" xfId="0" applyFont="1" applyFill="1" applyAlignment="1">
      <alignment vertical="center"/>
    </xf>
    <xf numFmtId="0" fontId="41" fillId="3" borderId="0" xfId="0" applyFont="1" applyFill="1" applyAlignment="1">
      <alignment vertical="center"/>
    </xf>
    <xf numFmtId="176" fontId="0" fillId="3" borderId="0" xfId="0" applyNumberFormat="1" applyFont="1" applyFill="1" applyAlignment="1">
      <alignment vertical="center"/>
    </xf>
    <xf numFmtId="176" fontId="42" fillId="3" borderId="0" xfId="0" applyNumberFormat="1" applyFont="1" applyFill="1" applyAlignment="1">
      <alignment vertical="center"/>
    </xf>
    <xf numFmtId="180" fontId="0" fillId="3" borderId="0" xfId="0" applyNumberFormat="1" applyFont="1" applyFill="1" applyAlignment="1">
      <alignment vertical="center"/>
    </xf>
    <xf numFmtId="0" fontId="0" fillId="3" borderId="0" xfId="0" applyFont="1" applyFill="1" applyAlignment="1">
      <alignment vertical="center" wrapText="1"/>
    </xf>
    <xf numFmtId="179" fontId="28" fillId="3" borderId="0" xfId="9" applyNumberFormat="1" applyFont="1" applyFill="1" applyAlignment="1">
      <alignment horizontal="center" vertical="center" wrapText="1"/>
    </xf>
    <xf numFmtId="176" fontId="28" fillId="3" borderId="0" xfId="9" applyNumberFormat="1" applyFont="1" applyFill="1" applyAlignment="1">
      <alignment horizontal="center" vertical="center" wrapText="1"/>
    </xf>
    <xf numFmtId="0" fontId="17" fillId="0" borderId="0" xfId="0" applyFont="1" applyFill="1" applyBorder="1" applyAlignment="1">
      <alignment horizontal="left" vertical="center"/>
    </xf>
    <xf numFmtId="176" fontId="17" fillId="0" borderId="0" xfId="0" applyNumberFormat="1" applyFont="1" applyFill="1" applyBorder="1" applyAlignment="1">
      <alignment horizontal="left" vertical="center"/>
    </xf>
    <xf numFmtId="0" fontId="43" fillId="3" borderId="2" xfId="0" applyFont="1" applyFill="1" applyBorder="1" applyAlignment="1">
      <alignment horizontal="center" vertical="center"/>
    </xf>
    <xf numFmtId="0" fontId="43" fillId="3" borderId="3" xfId="0" applyFont="1" applyFill="1" applyBorder="1" applyAlignment="1">
      <alignment horizontal="center" vertical="center"/>
    </xf>
    <xf numFmtId="176" fontId="43" fillId="3" borderId="3" xfId="0" applyNumberFormat="1" applyFont="1" applyFill="1" applyBorder="1" applyAlignment="1">
      <alignment horizontal="center" vertical="center"/>
    </xf>
    <xf numFmtId="176" fontId="43" fillId="3" borderId="4" xfId="0" applyNumberFormat="1" applyFont="1" applyFill="1" applyBorder="1" applyAlignment="1">
      <alignment horizontal="center" vertical="center"/>
    </xf>
    <xf numFmtId="0" fontId="43" fillId="3" borderId="5" xfId="0" applyFont="1" applyFill="1" applyBorder="1" applyAlignment="1">
      <alignment horizontal="center" vertical="center"/>
    </xf>
    <xf numFmtId="176" fontId="43" fillId="3" borderId="5" xfId="0" applyNumberFormat="1" applyFont="1" applyFill="1" applyBorder="1" applyAlignment="1">
      <alignment horizontal="center" vertical="center"/>
    </xf>
    <xf numFmtId="0" fontId="43" fillId="3" borderId="6" xfId="0" applyFont="1" applyFill="1" applyBorder="1" applyAlignment="1">
      <alignment horizontal="left" vertical="center"/>
    </xf>
    <xf numFmtId="179" fontId="44" fillId="3" borderId="6" xfId="9" applyNumberFormat="1" applyFont="1" applyFill="1" applyBorder="1" applyAlignment="1">
      <alignment horizontal="center" vertical="center" wrapText="1"/>
    </xf>
    <xf numFmtId="176" fontId="44" fillId="3" borderId="6" xfId="9" applyNumberFormat="1" applyFont="1" applyFill="1" applyBorder="1" applyAlignment="1">
      <alignment horizontal="center" vertical="center" wrapText="1"/>
    </xf>
    <xf numFmtId="176" fontId="44" fillId="3" borderId="5" xfId="9" applyNumberFormat="1" applyFont="1" applyFill="1" applyBorder="1" applyAlignment="1">
      <alignment horizontal="center" vertical="center" wrapText="1"/>
    </xf>
    <xf numFmtId="0" fontId="43" fillId="3" borderId="11" xfId="0" applyFont="1" applyFill="1" applyBorder="1" applyAlignment="1">
      <alignment horizontal="left" vertical="center"/>
    </xf>
    <xf numFmtId="179" fontId="44" fillId="3" borderId="11" xfId="9" applyNumberFormat="1" applyFont="1" applyFill="1" applyBorder="1" applyAlignment="1">
      <alignment horizontal="center" vertical="center" wrapText="1"/>
    </xf>
    <xf numFmtId="176" fontId="44" fillId="3" borderId="11" xfId="9" applyNumberFormat="1" applyFont="1" applyFill="1" applyBorder="1" applyAlignment="1">
      <alignment horizontal="center" vertical="center" wrapText="1"/>
    </xf>
    <xf numFmtId="0" fontId="43" fillId="3" borderId="5" xfId="0" applyFont="1" applyFill="1" applyBorder="1" applyAlignment="1">
      <alignment horizontal="left" vertical="center"/>
    </xf>
    <xf numFmtId="180" fontId="45" fillId="3" borderId="5" xfId="9" applyNumberFormat="1" applyFont="1" applyFill="1" applyBorder="1" applyAlignment="1">
      <alignment horizontal="right" vertical="center" wrapText="1"/>
    </xf>
    <xf numFmtId="176" fontId="45" fillId="3" borderId="5" xfId="9" applyNumberFormat="1" applyFont="1" applyFill="1" applyBorder="1" applyAlignment="1">
      <alignment horizontal="right" vertical="center" wrapText="1"/>
    </xf>
    <xf numFmtId="176" fontId="45" fillId="3" borderId="5" xfId="9" applyNumberFormat="1" applyFont="1" applyFill="1" applyBorder="1" applyAlignment="1">
      <alignment vertical="center" wrapText="1"/>
    </xf>
    <xf numFmtId="0" fontId="46" fillId="3" borderId="2" xfId="0" applyFont="1" applyFill="1" applyBorder="1" applyAlignment="1">
      <alignment vertical="center"/>
    </xf>
    <xf numFmtId="180" fontId="40" fillId="3" borderId="5" xfId="0" applyNumberFormat="1" applyFont="1" applyFill="1" applyBorder="1" applyAlignment="1">
      <alignment horizontal="right" vertical="center"/>
    </xf>
    <xf numFmtId="176" fontId="40" fillId="3" borderId="5" xfId="0" applyNumberFormat="1" applyFont="1" applyFill="1" applyBorder="1" applyAlignment="1">
      <alignment vertical="center"/>
    </xf>
    <xf numFmtId="176" fontId="45" fillId="3" borderId="5" xfId="0" applyNumberFormat="1" applyFont="1" applyFill="1" applyBorder="1" applyAlignment="1">
      <alignment vertical="center"/>
    </xf>
    <xf numFmtId="1" fontId="43" fillId="3" borderId="5" xfId="0" applyNumberFormat="1" applyFont="1" applyFill="1" applyBorder="1" applyAlignment="1" applyProtection="1">
      <alignment horizontal="left" vertical="center"/>
      <protection locked="0"/>
    </xf>
    <xf numFmtId="180" fontId="46" fillId="3" borderId="5" xfId="0" applyNumberFormat="1" applyFont="1" applyFill="1" applyBorder="1" applyAlignment="1" applyProtection="1">
      <alignment vertical="center"/>
      <protection locked="0"/>
    </xf>
    <xf numFmtId="176" fontId="46" fillId="3" borderId="5" xfId="0" applyNumberFormat="1" applyFont="1" applyFill="1" applyBorder="1" applyAlignment="1" applyProtection="1">
      <alignment vertical="center"/>
      <protection locked="0"/>
    </xf>
    <xf numFmtId="176" fontId="46" fillId="3" borderId="5" xfId="0" applyNumberFormat="1" applyFont="1" applyFill="1" applyBorder="1" applyAlignment="1" applyProtection="1">
      <alignment horizontal="right" vertical="center"/>
    </xf>
    <xf numFmtId="180" fontId="46" fillId="3" borderId="5" xfId="0" applyNumberFormat="1" applyFont="1" applyFill="1" applyBorder="1" applyAlignment="1" applyProtection="1">
      <alignment horizontal="right" vertical="center"/>
      <protection locked="0"/>
    </xf>
    <xf numFmtId="176" fontId="46" fillId="3" borderId="5" xfId="0" applyNumberFormat="1" applyFont="1" applyFill="1" applyBorder="1" applyAlignment="1" applyProtection="1">
      <alignment horizontal="right" vertical="center"/>
      <protection locked="0"/>
    </xf>
    <xf numFmtId="1" fontId="46" fillId="3" borderId="5" xfId="0" applyNumberFormat="1" applyFont="1" applyFill="1" applyBorder="1" applyAlignment="1" applyProtection="1">
      <alignment horizontal="left" vertical="center"/>
      <protection locked="0"/>
    </xf>
    <xf numFmtId="0" fontId="47" fillId="3" borderId="2" xfId="0" applyFont="1" applyFill="1" applyBorder="1" applyAlignment="1">
      <alignment vertical="center"/>
    </xf>
    <xf numFmtId="0" fontId="27" fillId="3" borderId="2" xfId="0" applyFont="1" applyFill="1" applyBorder="1" applyAlignment="1">
      <alignment vertical="center"/>
    </xf>
    <xf numFmtId="180" fontId="46" fillId="3" borderId="5" xfId="0" applyNumberFormat="1" applyFont="1" applyFill="1" applyBorder="1" applyAlignment="1">
      <alignment vertical="center"/>
    </xf>
    <xf numFmtId="176" fontId="46" fillId="3" borderId="5" xfId="0" applyNumberFormat="1" applyFont="1" applyFill="1" applyBorder="1" applyAlignment="1">
      <alignment vertical="center"/>
    </xf>
    <xf numFmtId="0" fontId="46" fillId="3" borderId="5" xfId="0" applyNumberFormat="1" applyFont="1" applyFill="1" applyBorder="1" applyAlignment="1" applyProtection="1">
      <alignment horizontal="left" vertical="center"/>
      <protection locked="0"/>
    </xf>
    <xf numFmtId="3" fontId="48" fillId="3" borderId="5" xfId="0" applyNumberFormat="1" applyFont="1" applyFill="1" applyBorder="1" applyAlignment="1" applyProtection="1">
      <alignment horizontal="left" vertical="center"/>
    </xf>
    <xf numFmtId="0" fontId="48" fillId="3" borderId="2" xfId="0" applyFont="1" applyFill="1" applyBorder="1" applyAlignment="1">
      <alignment vertical="center"/>
    </xf>
    <xf numFmtId="3" fontId="46" fillId="3" borderId="5" xfId="0" applyNumberFormat="1" applyFont="1" applyFill="1" applyBorder="1" applyAlignment="1" applyProtection="1">
      <alignment horizontal="left" vertical="center"/>
    </xf>
    <xf numFmtId="3" fontId="27" fillId="3" borderId="5" xfId="0" applyNumberFormat="1" applyFont="1" applyFill="1" applyBorder="1" applyAlignment="1" applyProtection="1">
      <alignment horizontal="left" vertical="center"/>
    </xf>
    <xf numFmtId="3" fontId="49" fillId="3" borderId="5" xfId="0" applyNumberFormat="1" applyFont="1" applyFill="1" applyBorder="1" applyAlignment="1" applyProtection="1">
      <alignment horizontal="left" vertical="center"/>
    </xf>
    <xf numFmtId="179" fontId="50" fillId="3" borderId="5" xfId="9" applyNumberFormat="1" applyFont="1" applyFill="1" applyBorder="1" applyAlignment="1">
      <alignment vertical="center" wrapText="1"/>
    </xf>
    <xf numFmtId="180" fontId="46" fillId="3" borderId="5" xfId="0" applyNumberFormat="1" applyFont="1" applyFill="1" applyBorder="1" applyAlignment="1" applyProtection="1">
      <alignment horizontal="right" vertical="center"/>
    </xf>
    <xf numFmtId="179" fontId="44" fillId="3" borderId="2" xfId="9" applyNumberFormat="1" applyFont="1" applyFill="1" applyBorder="1" applyAlignment="1">
      <alignment vertical="center" wrapText="1"/>
    </xf>
    <xf numFmtId="179" fontId="44" fillId="3" borderId="5" xfId="9" applyNumberFormat="1" applyFont="1" applyFill="1" applyBorder="1" applyAlignment="1" applyProtection="1">
      <alignment horizontal="left" vertical="center" wrapText="1"/>
      <protection locked="0"/>
    </xf>
    <xf numFmtId="179" fontId="45" fillId="3" borderId="5" xfId="9" applyNumberFormat="1" applyFont="1" applyFill="1" applyBorder="1" applyAlignment="1">
      <alignment vertical="center" wrapText="1"/>
    </xf>
    <xf numFmtId="0" fontId="48" fillId="0" borderId="5" xfId="0" applyFont="1" applyFill="1" applyBorder="1" applyAlignment="1" applyProtection="1">
      <alignment horizontal="left" vertical="center" wrapText="1"/>
      <protection locked="0"/>
    </xf>
    <xf numFmtId="0" fontId="46" fillId="0" borderId="5" xfId="0" applyFont="1" applyFill="1" applyBorder="1" applyAlignment="1" applyProtection="1">
      <alignment horizontal="left" vertical="center" wrapText="1"/>
      <protection locked="0"/>
    </xf>
    <xf numFmtId="179" fontId="44" fillId="3" borderId="5" xfId="9" applyNumberFormat="1" applyFont="1" applyFill="1" applyBorder="1" applyAlignment="1">
      <alignment vertical="center" wrapText="1"/>
    </xf>
    <xf numFmtId="0" fontId="51" fillId="0" borderId="5" xfId="0" applyFont="1" applyFill="1" applyBorder="1" applyAlignment="1" applyProtection="1">
      <alignment horizontal="left" vertical="center" wrapText="1"/>
      <protection locked="0"/>
    </xf>
    <xf numFmtId="176" fontId="46" fillId="4" borderId="5" xfId="0" applyNumberFormat="1" applyFont="1" applyFill="1" applyBorder="1" applyAlignment="1">
      <alignment vertical="center"/>
    </xf>
    <xf numFmtId="0" fontId="47" fillId="0" borderId="5" xfId="0" applyFont="1" applyFill="1" applyBorder="1" applyAlignment="1" applyProtection="1">
      <alignment horizontal="left" vertical="center" wrapText="1"/>
      <protection locked="0"/>
    </xf>
    <xf numFmtId="0" fontId="27" fillId="0" borderId="5" xfId="0" applyFont="1" applyFill="1" applyBorder="1" applyAlignment="1" applyProtection="1">
      <alignment horizontal="left" vertical="center" wrapText="1"/>
      <protection locked="0"/>
    </xf>
    <xf numFmtId="0" fontId="40" fillId="0" borderId="6"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5" xfId="0" applyFont="1" applyFill="1" applyBorder="1" applyAlignment="1">
      <alignment vertical="center" wrapText="1"/>
    </xf>
    <xf numFmtId="3" fontId="46" fillId="0" borderId="5" xfId="0" applyNumberFormat="1" applyFont="1" applyFill="1" applyBorder="1" applyAlignment="1" applyProtection="1">
      <alignment horizontal="left" vertical="center"/>
      <protection locked="0"/>
    </xf>
    <xf numFmtId="3" fontId="43" fillId="3" borderId="5" xfId="0" applyNumberFormat="1" applyFont="1" applyFill="1" applyBorder="1" applyAlignment="1" applyProtection="1">
      <alignment horizontal="left" vertical="center"/>
    </xf>
    <xf numFmtId="3" fontId="46" fillId="3" borderId="5" xfId="0" applyNumberFormat="1" applyFont="1" applyFill="1" applyBorder="1" applyAlignment="1" applyProtection="1">
      <alignment vertical="center"/>
    </xf>
    <xf numFmtId="176" fontId="46" fillId="3" borderId="5" xfId="0" applyNumberFormat="1" applyFont="1" applyFill="1" applyBorder="1" applyAlignment="1">
      <alignment vertical="center" wrapText="1"/>
    </xf>
    <xf numFmtId="180" fontId="28" fillId="3" borderId="0" xfId="9" applyNumberFormat="1" applyFont="1" applyFill="1" applyAlignment="1">
      <alignment horizontal="center" vertical="center" wrapText="1"/>
    </xf>
    <xf numFmtId="180" fontId="3" fillId="0" borderId="0" xfId="32" applyNumberFormat="1" applyFont="1" applyFill="1" applyAlignment="1">
      <alignment horizontal="center" vertical="center" wrapText="1"/>
    </xf>
    <xf numFmtId="180" fontId="43" fillId="3" borderId="5" xfId="0" applyNumberFormat="1" applyFont="1" applyFill="1" applyBorder="1" applyAlignment="1">
      <alignment horizontal="center" vertical="center"/>
    </xf>
    <xf numFmtId="0" fontId="44" fillId="3" borderId="5" xfId="9" applyNumberFormat="1" applyFont="1" applyFill="1" applyBorder="1" applyAlignment="1">
      <alignment horizontal="center" vertical="center" wrapText="1"/>
    </xf>
    <xf numFmtId="180" fontId="44" fillId="3" borderId="5" xfId="9" applyNumberFormat="1" applyFont="1" applyFill="1" applyBorder="1" applyAlignment="1">
      <alignment horizontal="center" vertical="center" wrapText="1"/>
    </xf>
    <xf numFmtId="180" fontId="40" fillId="3" borderId="5" xfId="0" applyNumberFormat="1" applyFont="1" applyFill="1" applyBorder="1" applyAlignment="1">
      <alignment vertical="center"/>
    </xf>
    <xf numFmtId="0" fontId="40" fillId="3" borderId="5" xfId="0" applyFont="1" applyFill="1" applyBorder="1" applyAlignment="1">
      <alignment vertical="center" wrapText="1"/>
    </xf>
    <xf numFmtId="14" fontId="40" fillId="3" borderId="5" xfId="0" applyNumberFormat="1" applyFont="1" applyFill="1" applyBorder="1" applyAlignment="1">
      <alignment vertical="center" wrapText="1"/>
    </xf>
    <xf numFmtId="176" fontId="46" fillId="3" borderId="5" xfId="0" applyNumberFormat="1" applyFont="1" applyFill="1" applyBorder="1" applyAlignment="1" applyProtection="1">
      <alignment horizontal="right" vertical="center" wrapText="1"/>
    </xf>
    <xf numFmtId="0" fontId="46" fillId="3" borderId="2" xfId="0" applyFont="1" applyFill="1" applyBorder="1" applyAlignment="1">
      <alignment horizontal="left" vertical="center"/>
    </xf>
    <xf numFmtId="0" fontId="46" fillId="3" borderId="5" xfId="0" applyFont="1" applyFill="1" applyBorder="1" applyAlignment="1">
      <alignment horizontal="left" vertical="center"/>
    </xf>
    <xf numFmtId="180" fontId="46" fillId="3" borderId="5" xfId="0" applyNumberFormat="1" applyFont="1" applyFill="1" applyBorder="1" applyAlignment="1">
      <alignment horizontal="right" vertical="center"/>
    </xf>
    <xf numFmtId="176" fontId="46" fillId="3" borderId="5" xfId="0" applyNumberFormat="1" applyFont="1" applyFill="1" applyBorder="1" applyAlignment="1">
      <alignment horizontal="right" vertical="center" wrapText="1"/>
    </xf>
    <xf numFmtId="176" fontId="46" fillId="3" borderId="5" xfId="0" applyNumberFormat="1" applyFont="1" applyFill="1" applyBorder="1" applyAlignment="1" applyProtection="1">
      <alignment horizontal="right" vertical="center" wrapText="1"/>
      <protection locked="0"/>
    </xf>
    <xf numFmtId="1" fontId="46" fillId="3" borderId="5" xfId="0" applyNumberFormat="1" applyFont="1" applyFill="1" applyBorder="1" applyAlignment="1" applyProtection="1">
      <alignment vertical="center"/>
      <protection locked="0"/>
    </xf>
    <xf numFmtId="1" fontId="41" fillId="3" borderId="5" xfId="0" applyNumberFormat="1" applyFont="1" applyFill="1" applyBorder="1" applyAlignment="1" applyProtection="1">
      <alignment vertical="center"/>
      <protection locked="0"/>
    </xf>
    <xf numFmtId="1" fontId="52" fillId="3" borderId="5" xfId="0" applyNumberFormat="1" applyFont="1" applyFill="1" applyBorder="1" applyAlignment="1" applyProtection="1">
      <alignment horizontal="left" vertical="center"/>
      <protection locked="0"/>
    </xf>
    <xf numFmtId="176" fontId="41" fillId="3" borderId="5" xfId="0" applyNumberFormat="1" applyFont="1" applyFill="1" applyBorder="1" applyAlignment="1">
      <alignment vertical="center"/>
    </xf>
    <xf numFmtId="176" fontId="46" fillId="3" borderId="5" xfId="0" applyNumberFormat="1" applyFont="1" applyFill="1" applyBorder="1" applyAlignment="1">
      <alignment horizontal="right" vertical="center"/>
    </xf>
    <xf numFmtId="0" fontId="40" fillId="3" borderId="0" xfId="0" applyFont="1" applyFill="1" applyAlignment="1">
      <alignment horizontal="left" vertical="center"/>
    </xf>
    <xf numFmtId="176" fontId="40" fillId="3" borderId="0" xfId="0" applyNumberFormat="1" applyFont="1" applyFill="1" applyAlignment="1">
      <alignment vertical="center"/>
    </xf>
    <xf numFmtId="176" fontId="45" fillId="3" borderId="0" xfId="0" applyNumberFormat="1" applyFont="1" applyFill="1" applyAlignment="1">
      <alignment vertical="center"/>
    </xf>
    <xf numFmtId="180" fontId="41" fillId="3" borderId="5" xfId="0" applyNumberFormat="1" applyFont="1" applyFill="1" applyBorder="1" applyAlignment="1">
      <alignment vertical="center"/>
    </xf>
    <xf numFmtId="0" fontId="41" fillId="3" borderId="5" xfId="0" applyFont="1" applyFill="1" applyBorder="1" applyAlignment="1">
      <alignment vertical="center" wrapText="1"/>
    </xf>
    <xf numFmtId="180" fontId="40" fillId="3" borderId="0" xfId="0" applyNumberFormat="1" applyFont="1" applyFill="1" applyAlignment="1">
      <alignment vertical="center"/>
    </xf>
    <xf numFmtId="0" fontId="40" fillId="3" borderId="0" xfId="0" applyFont="1" applyFill="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常规_基金"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千位分隔_支出项目录入表"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常规 55" xfId="46"/>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s>
  <dxfs count="1">
    <dxf>
      <fill>
        <patternFill patternType="solid">
          <bgColor rgb="FFFF9900"/>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5"/>
  <sheetViews>
    <sheetView tabSelected="1" zoomScale="130" zoomScaleNormal="130" workbookViewId="0">
      <pane xSplit="1" ySplit="6" topLeftCell="B7" activePane="bottomRight" state="frozen"/>
      <selection/>
      <selection pane="topRight"/>
      <selection pane="bottomLeft"/>
      <selection pane="bottomRight" activeCell="N7" sqref="N7"/>
    </sheetView>
  </sheetViews>
  <sheetFormatPr defaultColWidth="9" defaultRowHeight="13.5"/>
  <cols>
    <col min="1" max="1" width="24.6916666666667" style="206" customWidth="1"/>
    <col min="2" max="2" width="7.375" style="206" customWidth="1"/>
    <col min="3" max="3" width="9.5" style="209" customWidth="1"/>
    <col min="4" max="4" width="9.125" style="209" customWidth="1"/>
    <col min="5" max="5" width="17.4916666666667" style="206" customWidth="1"/>
    <col min="6" max="6" width="7.525" style="206" customWidth="1"/>
    <col min="7" max="7" width="9.775" style="209" customWidth="1"/>
    <col min="8" max="8" width="8.625" style="210" customWidth="1"/>
    <col min="9" max="9" width="6.55833333333333" style="211" customWidth="1"/>
    <col min="10" max="10" width="8.75" style="209" customWidth="1"/>
    <col min="11" max="11" width="9" style="209" customWidth="1"/>
    <col min="12" max="12" width="8.65" style="209" customWidth="1"/>
    <col min="13" max="13" width="19.375" style="212" customWidth="1"/>
    <col min="14" max="16384" width="9" style="206"/>
  </cols>
  <sheetData>
    <row r="1" ht="14.25" spans="1:1">
      <c r="A1" s="205" t="s">
        <v>0</v>
      </c>
    </row>
    <row r="2" s="205" customFormat="1" ht="22.5" spans="1:13">
      <c r="A2" s="213" t="s">
        <v>1</v>
      </c>
      <c r="B2" s="213"/>
      <c r="C2" s="214"/>
      <c r="D2" s="214"/>
      <c r="E2" s="213"/>
      <c r="F2" s="213"/>
      <c r="G2" s="214"/>
      <c r="H2" s="214"/>
      <c r="I2" s="274"/>
      <c r="J2" s="214"/>
      <c r="K2" s="214"/>
      <c r="L2" s="214"/>
      <c r="M2" s="213"/>
    </row>
    <row r="3" s="206" customFormat="1" ht="14.25" spans="1:13">
      <c r="A3" s="137" t="s">
        <v>2</v>
      </c>
      <c r="B3" s="215"/>
      <c r="C3" s="216"/>
      <c r="D3" s="216"/>
      <c r="E3" s="215"/>
      <c r="F3" s="63" t="s">
        <v>3</v>
      </c>
      <c r="G3" s="63"/>
      <c r="H3" s="63"/>
      <c r="I3" s="275"/>
      <c r="J3" s="63"/>
      <c r="K3" s="209"/>
      <c r="L3" s="209"/>
      <c r="M3" s="206" t="s">
        <v>4</v>
      </c>
    </row>
    <row r="4" s="207" customFormat="1" ht="11.25" spans="1:13">
      <c r="A4" s="217" t="s">
        <v>5</v>
      </c>
      <c r="B4" s="218"/>
      <c r="C4" s="219"/>
      <c r="D4" s="220"/>
      <c r="E4" s="221" t="s">
        <v>6</v>
      </c>
      <c r="F4" s="221"/>
      <c r="G4" s="222"/>
      <c r="H4" s="222"/>
      <c r="I4" s="276"/>
      <c r="J4" s="222"/>
      <c r="K4" s="222"/>
      <c r="L4" s="222"/>
      <c r="M4" s="277" t="s">
        <v>7</v>
      </c>
    </row>
    <row r="5" s="207" customFormat="1" ht="11.25" spans="1:13">
      <c r="A5" s="223" t="s">
        <v>8</v>
      </c>
      <c r="B5" s="224" t="s">
        <v>9</v>
      </c>
      <c r="C5" s="225" t="s">
        <v>10</v>
      </c>
      <c r="D5" s="225" t="s">
        <v>11</v>
      </c>
      <c r="E5" s="221" t="s">
        <v>8</v>
      </c>
      <c r="F5" s="224" t="s">
        <v>9</v>
      </c>
      <c r="G5" s="225" t="s">
        <v>10</v>
      </c>
      <c r="H5" s="226" t="s">
        <v>12</v>
      </c>
      <c r="I5" s="278"/>
      <c r="J5" s="226"/>
      <c r="K5" s="226"/>
      <c r="L5" s="226"/>
      <c r="M5" s="277"/>
    </row>
    <row r="6" s="207" customFormat="1" ht="33.75" spans="1:13">
      <c r="A6" s="227"/>
      <c r="B6" s="228"/>
      <c r="C6" s="229"/>
      <c r="D6" s="229"/>
      <c r="E6" s="221"/>
      <c r="F6" s="228"/>
      <c r="G6" s="229"/>
      <c r="H6" s="226" t="s">
        <v>13</v>
      </c>
      <c r="I6" s="278" t="s">
        <v>14</v>
      </c>
      <c r="J6" s="226" t="s">
        <v>15</v>
      </c>
      <c r="K6" s="226" t="s">
        <v>16</v>
      </c>
      <c r="L6" s="226" t="s">
        <v>17</v>
      </c>
      <c r="M6" s="277"/>
    </row>
    <row r="7" s="207" customFormat="1" ht="290" customHeight="1" spans="1:13">
      <c r="A7" s="230" t="s">
        <v>18</v>
      </c>
      <c r="B7" s="231">
        <v>26383</v>
      </c>
      <c r="C7" s="232">
        <f>B7+D7</f>
        <v>26383</v>
      </c>
      <c r="D7" s="233"/>
      <c r="E7" s="234" t="s">
        <v>19</v>
      </c>
      <c r="F7" s="235">
        <v>25117</v>
      </c>
      <c r="G7" s="236">
        <f>F7+H7</f>
        <v>28845</v>
      </c>
      <c r="H7" s="237">
        <f>I7+J7+K7+L7</f>
        <v>3728</v>
      </c>
      <c r="I7" s="279"/>
      <c r="J7" s="248">
        <v>18</v>
      </c>
      <c r="K7" s="236">
        <f>271+50+36</f>
        <v>357</v>
      </c>
      <c r="L7" s="236">
        <f>112+280+344+199+795+1000+130+30+63+100+300</f>
        <v>3353</v>
      </c>
      <c r="M7" s="280" t="s">
        <v>20</v>
      </c>
    </row>
    <row r="8" s="207" customFormat="1" ht="11.25" spans="1:13">
      <c r="A8" s="238" t="s">
        <v>21</v>
      </c>
      <c r="B8" s="239">
        <f>B9+B83+B84+B89+B90+B91</f>
        <v>175311</v>
      </c>
      <c r="C8" s="240">
        <f>C9+C83+C84+C89+C90+C91</f>
        <v>225581</v>
      </c>
      <c r="D8" s="240">
        <f>D9+D83+D84+D89+D90+D91</f>
        <v>50270</v>
      </c>
      <c r="E8" s="234" t="s">
        <v>22</v>
      </c>
      <c r="F8" s="235"/>
      <c r="G8" s="236">
        <f t="shared" ref="G8:G37" si="0">F8+H8</f>
        <v>0</v>
      </c>
      <c r="H8" s="237">
        <f t="shared" ref="H8:H39" si="1">I8+J8+K8+L8</f>
        <v>0</v>
      </c>
      <c r="I8" s="279"/>
      <c r="J8" s="248"/>
      <c r="K8" s="236"/>
      <c r="L8" s="236"/>
      <c r="M8" s="280"/>
    </row>
    <row r="9" s="207" customFormat="1" ht="22.5" spans="1:13">
      <c r="A9" s="238" t="s">
        <v>23</v>
      </c>
      <c r="B9" s="231">
        <f>B10+B17+B61</f>
        <v>130112</v>
      </c>
      <c r="C9" s="232">
        <f t="shared" ref="C9:C16" si="2">B9+D9</f>
        <v>165061</v>
      </c>
      <c r="D9" s="241">
        <f>D10+D17+D61</f>
        <v>34949</v>
      </c>
      <c r="E9" s="234" t="s">
        <v>24</v>
      </c>
      <c r="F9" s="235">
        <v>223</v>
      </c>
      <c r="G9" s="236">
        <f t="shared" si="0"/>
        <v>248</v>
      </c>
      <c r="H9" s="237">
        <f t="shared" si="1"/>
        <v>25</v>
      </c>
      <c r="I9" s="279"/>
      <c r="J9" s="248"/>
      <c r="K9" s="236">
        <v>25</v>
      </c>
      <c r="L9" s="236"/>
      <c r="M9" s="280" t="s">
        <v>25</v>
      </c>
    </row>
    <row r="10" s="207" customFormat="1" ht="71" customHeight="1" spans="1:13">
      <c r="A10" s="238" t="s">
        <v>26</v>
      </c>
      <c r="B10" s="242">
        <f>SUM(B11:B16)</f>
        <v>3444</v>
      </c>
      <c r="C10" s="232">
        <f t="shared" si="2"/>
        <v>3444</v>
      </c>
      <c r="D10" s="243">
        <f>SUM(D11:D16)</f>
        <v>0</v>
      </c>
      <c r="E10" s="234" t="s">
        <v>27</v>
      </c>
      <c r="F10" s="235">
        <v>9605</v>
      </c>
      <c r="G10" s="236">
        <f t="shared" si="0"/>
        <v>10130</v>
      </c>
      <c r="H10" s="237">
        <f t="shared" si="1"/>
        <v>525</v>
      </c>
      <c r="I10" s="279"/>
      <c r="J10" s="248"/>
      <c r="K10" s="236">
        <v>265</v>
      </c>
      <c r="L10" s="236">
        <f>60+200</f>
        <v>260</v>
      </c>
      <c r="M10" s="280" t="s">
        <v>28</v>
      </c>
    </row>
    <row r="11" s="207" customFormat="1" ht="84" customHeight="1" spans="1:13">
      <c r="A11" s="244" t="s">
        <v>29</v>
      </c>
      <c r="B11" s="239">
        <v>586</v>
      </c>
      <c r="C11" s="232">
        <f t="shared" si="2"/>
        <v>586</v>
      </c>
      <c r="D11" s="240"/>
      <c r="E11" s="234" t="s">
        <v>30</v>
      </c>
      <c r="F11" s="235">
        <v>34191</v>
      </c>
      <c r="G11" s="236">
        <f t="shared" si="0"/>
        <v>37535</v>
      </c>
      <c r="H11" s="237">
        <f t="shared" si="1"/>
        <v>3344</v>
      </c>
      <c r="I11" s="279">
        <v>1585</v>
      </c>
      <c r="J11" s="248">
        <v>98</v>
      </c>
      <c r="K11" s="236">
        <v>1121</v>
      </c>
      <c r="L11" s="236">
        <v>540</v>
      </c>
      <c r="M11" s="280" t="s">
        <v>31</v>
      </c>
    </row>
    <row r="12" s="207" customFormat="1" ht="59" customHeight="1" spans="1:13">
      <c r="A12" s="244" t="s">
        <v>32</v>
      </c>
      <c r="B12" s="239">
        <v>138</v>
      </c>
      <c r="C12" s="232">
        <f t="shared" si="2"/>
        <v>138</v>
      </c>
      <c r="D12" s="240"/>
      <c r="E12" s="234" t="s">
        <v>33</v>
      </c>
      <c r="F12" s="235">
        <v>196</v>
      </c>
      <c r="G12" s="236">
        <f t="shared" si="0"/>
        <v>2220</v>
      </c>
      <c r="H12" s="237">
        <f t="shared" si="1"/>
        <v>2024</v>
      </c>
      <c r="I12" s="279"/>
      <c r="J12" s="248">
        <v>10</v>
      </c>
      <c r="K12" s="236">
        <v>10</v>
      </c>
      <c r="L12" s="236">
        <v>2004</v>
      </c>
      <c r="M12" s="280" t="s">
        <v>34</v>
      </c>
    </row>
    <row r="13" s="207" customFormat="1" ht="45" spans="1:13">
      <c r="A13" s="244" t="s">
        <v>35</v>
      </c>
      <c r="B13" s="239">
        <v>1420</v>
      </c>
      <c r="C13" s="232">
        <f t="shared" si="2"/>
        <v>1420</v>
      </c>
      <c r="D13" s="240"/>
      <c r="E13" s="245" t="s">
        <v>36</v>
      </c>
      <c r="F13" s="235">
        <v>3895</v>
      </c>
      <c r="G13" s="236">
        <f t="shared" si="0"/>
        <v>6481</v>
      </c>
      <c r="H13" s="237">
        <f t="shared" si="1"/>
        <v>2586</v>
      </c>
      <c r="I13" s="279">
        <v>500</v>
      </c>
      <c r="J13" s="248">
        <v>1900</v>
      </c>
      <c r="K13" s="236">
        <f>-50+89+147</f>
        <v>186</v>
      </c>
      <c r="L13" s="236"/>
      <c r="M13" s="280" t="s">
        <v>37</v>
      </c>
    </row>
    <row r="14" s="207" customFormat="1" ht="67.5" spans="1:13">
      <c r="A14" s="244" t="s">
        <v>38</v>
      </c>
      <c r="B14" s="239"/>
      <c r="C14" s="232">
        <f t="shared" si="2"/>
        <v>0</v>
      </c>
      <c r="D14" s="240"/>
      <c r="E14" s="246" t="s">
        <v>39</v>
      </c>
      <c r="F14" s="235">
        <v>29058</v>
      </c>
      <c r="G14" s="236">
        <f t="shared" si="0"/>
        <v>31216</v>
      </c>
      <c r="H14" s="237">
        <f t="shared" si="1"/>
        <v>2158</v>
      </c>
      <c r="I14" s="279"/>
      <c r="J14" s="248">
        <f>33+5</f>
        <v>38</v>
      </c>
      <c r="K14" s="236">
        <f>1708-5+25-1</f>
        <v>1727</v>
      </c>
      <c r="L14" s="236">
        <f>380+13</f>
        <v>393</v>
      </c>
      <c r="M14" s="280" t="s">
        <v>40</v>
      </c>
    </row>
    <row r="15" s="207" customFormat="1" ht="78.75" spans="1:13">
      <c r="A15" s="244" t="s">
        <v>41</v>
      </c>
      <c r="B15" s="239"/>
      <c r="C15" s="232">
        <f t="shared" si="2"/>
        <v>0</v>
      </c>
      <c r="D15" s="240"/>
      <c r="E15" s="234" t="s">
        <v>42</v>
      </c>
      <c r="F15" s="235">
        <v>14482</v>
      </c>
      <c r="G15" s="236">
        <f t="shared" si="0"/>
        <v>15764</v>
      </c>
      <c r="H15" s="237">
        <f t="shared" si="1"/>
        <v>1282</v>
      </c>
      <c r="I15" s="279">
        <v>75</v>
      </c>
      <c r="J15" s="248">
        <v>89</v>
      </c>
      <c r="K15" s="236">
        <f>686-118</f>
        <v>568</v>
      </c>
      <c r="L15" s="236">
        <f>500+50</f>
        <v>550</v>
      </c>
      <c r="M15" s="280" t="s">
        <v>43</v>
      </c>
    </row>
    <row r="16" s="207" customFormat="1" ht="63" customHeight="1" spans="1:13">
      <c r="A16" s="244" t="s">
        <v>44</v>
      </c>
      <c r="B16" s="239">
        <v>1300</v>
      </c>
      <c r="C16" s="232">
        <f t="shared" si="2"/>
        <v>1300</v>
      </c>
      <c r="D16" s="240"/>
      <c r="E16" s="234" t="s">
        <v>45</v>
      </c>
      <c r="F16" s="235">
        <v>5449</v>
      </c>
      <c r="G16" s="236">
        <f t="shared" si="0"/>
        <v>6430</v>
      </c>
      <c r="H16" s="237">
        <f t="shared" si="1"/>
        <v>981</v>
      </c>
      <c r="I16" s="279"/>
      <c r="J16" s="248">
        <v>971</v>
      </c>
      <c r="K16" s="236">
        <f>1255-1248</f>
        <v>7</v>
      </c>
      <c r="L16" s="236">
        <v>3</v>
      </c>
      <c r="M16" s="281" t="s">
        <v>46</v>
      </c>
    </row>
    <row r="17" s="207" customFormat="1" ht="45" spans="1:13">
      <c r="A17" s="238" t="s">
        <v>47</v>
      </c>
      <c r="B17" s="242">
        <f>SUM(B18:B60)</f>
        <v>119428</v>
      </c>
      <c r="C17" s="243">
        <f>SUM(C18:C60)</f>
        <v>145217</v>
      </c>
      <c r="D17" s="243">
        <f>SUM(D18:D60)</f>
        <v>25789</v>
      </c>
      <c r="E17" s="234" t="s">
        <v>48</v>
      </c>
      <c r="F17" s="235">
        <v>4497</v>
      </c>
      <c r="G17" s="236">
        <f t="shared" si="0"/>
        <v>11465</v>
      </c>
      <c r="H17" s="237">
        <f t="shared" si="1"/>
        <v>6968</v>
      </c>
      <c r="I17" s="279">
        <v>6379</v>
      </c>
      <c r="J17" s="248">
        <v>60</v>
      </c>
      <c r="K17" s="236">
        <v>529</v>
      </c>
      <c r="L17" s="236"/>
      <c r="M17" s="280" t="s">
        <v>49</v>
      </c>
    </row>
    <row r="18" s="207" customFormat="1" ht="123.75" spans="1:13">
      <c r="A18" s="244" t="s">
        <v>50</v>
      </c>
      <c r="B18" s="247">
        <v>1280</v>
      </c>
      <c r="C18" s="232">
        <f>B18+D18</f>
        <v>1280</v>
      </c>
      <c r="D18" s="248"/>
      <c r="E18" s="234" t="s">
        <v>51</v>
      </c>
      <c r="F18" s="235">
        <v>42819</v>
      </c>
      <c r="G18" s="236">
        <f t="shared" si="0"/>
        <v>57403</v>
      </c>
      <c r="H18" s="237">
        <f t="shared" si="1"/>
        <v>14584</v>
      </c>
      <c r="I18" s="279">
        <v>96</v>
      </c>
      <c r="J18" s="248">
        <f>3190+1000</f>
        <v>4190</v>
      </c>
      <c r="K18" s="236">
        <f>9046+600</f>
        <v>9646</v>
      </c>
      <c r="L18" s="236">
        <f>620-344+376</f>
        <v>652</v>
      </c>
      <c r="M18" s="280" t="s">
        <v>52</v>
      </c>
    </row>
    <row r="19" s="207" customFormat="1" ht="50" customHeight="1" spans="1:13">
      <c r="A19" s="249" t="s">
        <v>53</v>
      </c>
      <c r="B19" s="247">
        <v>35358</v>
      </c>
      <c r="C19" s="232">
        <f>B19+D19</f>
        <v>34703</v>
      </c>
      <c r="D19" s="248">
        <v>-655</v>
      </c>
      <c r="E19" s="234" t="s">
        <v>54</v>
      </c>
      <c r="F19" s="235">
        <v>1767</v>
      </c>
      <c r="G19" s="236">
        <f t="shared" si="0"/>
        <v>10977</v>
      </c>
      <c r="H19" s="237">
        <f t="shared" si="1"/>
        <v>9210</v>
      </c>
      <c r="I19" s="279">
        <v>6690</v>
      </c>
      <c r="J19" s="248">
        <v>484</v>
      </c>
      <c r="K19" s="236">
        <v>2036</v>
      </c>
      <c r="L19" s="236"/>
      <c r="M19" s="280" t="s">
        <v>55</v>
      </c>
    </row>
    <row r="20" s="207" customFormat="1" ht="11.25" spans="1:13">
      <c r="A20" s="250" t="s">
        <v>56</v>
      </c>
      <c r="B20" s="247">
        <v>8354</v>
      </c>
      <c r="C20" s="232">
        <f>B20+D20</f>
        <v>7856</v>
      </c>
      <c r="D20" s="248">
        <v>-498</v>
      </c>
      <c r="E20" s="251" t="s">
        <v>57</v>
      </c>
      <c r="F20" s="235">
        <v>294</v>
      </c>
      <c r="G20" s="236">
        <f t="shared" si="0"/>
        <v>294</v>
      </c>
      <c r="H20" s="237">
        <f t="shared" si="1"/>
        <v>0</v>
      </c>
      <c r="I20" s="279"/>
      <c r="J20" s="248"/>
      <c r="K20" s="236"/>
      <c r="L20" s="236"/>
      <c r="M20" s="280"/>
    </row>
    <row r="21" s="207" customFormat="1" ht="33.75" spans="1:13">
      <c r="A21" s="252" t="s">
        <v>58</v>
      </c>
      <c r="B21" s="247"/>
      <c r="C21" s="232">
        <f t="shared" ref="C18:C36" si="3">B21+D21</f>
        <v>1075</v>
      </c>
      <c r="D21" s="248">
        <f>208+330+537</f>
        <v>1075</v>
      </c>
      <c r="E21" s="246" t="s">
        <v>59</v>
      </c>
      <c r="F21" s="235">
        <v>210</v>
      </c>
      <c r="G21" s="236">
        <f t="shared" si="0"/>
        <v>389</v>
      </c>
      <c r="H21" s="237">
        <f t="shared" si="1"/>
        <v>179</v>
      </c>
      <c r="I21" s="279"/>
      <c r="J21" s="248">
        <v>150</v>
      </c>
      <c r="K21" s="236">
        <v>29</v>
      </c>
      <c r="L21" s="236"/>
      <c r="M21" s="280" t="s">
        <v>60</v>
      </c>
    </row>
    <row r="22" s="207" customFormat="1" ht="22.5" spans="1:13">
      <c r="A22" s="253" t="s">
        <v>61</v>
      </c>
      <c r="B22" s="247"/>
      <c r="C22" s="232">
        <f t="shared" si="3"/>
        <v>0</v>
      </c>
      <c r="D22" s="248"/>
      <c r="E22" s="234" t="s">
        <v>62</v>
      </c>
      <c r="F22" s="235">
        <v>67</v>
      </c>
      <c r="G22" s="236">
        <f t="shared" si="0"/>
        <v>696</v>
      </c>
      <c r="H22" s="237">
        <f t="shared" si="1"/>
        <v>629</v>
      </c>
      <c r="I22" s="279"/>
      <c r="J22" s="248">
        <v>629</v>
      </c>
      <c r="K22" s="236"/>
      <c r="L22" s="236"/>
      <c r="M22" s="280" t="s">
        <v>63</v>
      </c>
    </row>
    <row r="23" s="207" customFormat="1" ht="11.25" spans="1:13">
      <c r="A23" s="252" t="s">
        <v>64</v>
      </c>
      <c r="B23" s="247"/>
      <c r="C23" s="232">
        <f t="shared" si="3"/>
        <v>0</v>
      </c>
      <c r="D23" s="248"/>
      <c r="E23" s="245" t="s">
        <v>65</v>
      </c>
      <c r="F23" s="235"/>
      <c r="G23" s="236">
        <f t="shared" si="0"/>
        <v>0</v>
      </c>
      <c r="H23" s="237">
        <f t="shared" si="1"/>
        <v>0</v>
      </c>
      <c r="I23" s="279"/>
      <c r="J23" s="248"/>
      <c r="K23" s="236"/>
      <c r="L23" s="236"/>
      <c r="M23" s="280"/>
    </row>
    <row r="24" s="207" customFormat="1" ht="22.5" spans="1:13">
      <c r="A24" s="254" t="s">
        <v>66</v>
      </c>
      <c r="B24" s="247"/>
      <c r="C24" s="232">
        <f t="shared" si="3"/>
        <v>0</v>
      </c>
      <c r="D24" s="248"/>
      <c r="E24" s="245" t="s">
        <v>67</v>
      </c>
      <c r="F24" s="235">
        <v>1812</v>
      </c>
      <c r="G24" s="236">
        <f t="shared" si="0"/>
        <v>1862</v>
      </c>
      <c r="H24" s="237">
        <f t="shared" si="1"/>
        <v>50</v>
      </c>
      <c r="I24" s="279"/>
      <c r="J24" s="236">
        <v>50</v>
      </c>
      <c r="K24" s="236"/>
      <c r="L24" s="236"/>
      <c r="M24" s="280" t="s">
        <v>68</v>
      </c>
    </row>
    <row r="25" s="207" customFormat="1" ht="33.75" spans="1:13">
      <c r="A25" s="252" t="s">
        <v>69</v>
      </c>
      <c r="B25" s="247"/>
      <c r="C25" s="232">
        <f t="shared" si="3"/>
        <v>0</v>
      </c>
      <c r="D25" s="248"/>
      <c r="E25" s="234" t="s">
        <v>70</v>
      </c>
      <c r="F25" s="235">
        <v>5026</v>
      </c>
      <c r="G25" s="236">
        <f t="shared" si="0"/>
        <v>5436</v>
      </c>
      <c r="H25" s="237">
        <f t="shared" si="1"/>
        <v>410</v>
      </c>
      <c r="I25" s="279"/>
      <c r="J25" s="236"/>
      <c r="K25" s="236">
        <v>400</v>
      </c>
      <c r="L25" s="236">
        <v>10</v>
      </c>
      <c r="M25" s="280" t="s">
        <v>71</v>
      </c>
    </row>
    <row r="26" s="207" customFormat="1" ht="33.75" spans="1:13">
      <c r="A26" s="252" t="s">
        <v>72</v>
      </c>
      <c r="B26" s="247"/>
      <c r="C26" s="232">
        <f t="shared" si="3"/>
        <v>0</v>
      </c>
      <c r="D26" s="248"/>
      <c r="E26" s="246" t="s">
        <v>73</v>
      </c>
      <c r="F26" s="235">
        <v>610</v>
      </c>
      <c r="G26" s="236">
        <f t="shared" si="0"/>
        <v>979</v>
      </c>
      <c r="H26" s="237">
        <f t="shared" si="1"/>
        <v>369</v>
      </c>
      <c r="I26" s="279"/>
      <c r="J26" s="236">
        <v>250</v>
      </c>
      <c r="K26" s="236">
        <v>119</v>
      </c>
      <c r="L26" s="236"/>
      <c r="M26" s="280" t="s">
        <v>74</v>
      </c>
    </row>
    <row r="27" s="207" customFormat="1" ht="33.75" spans="1:13">
      <c r="A27" s="252" t="s">
        <v>75</v>
      </c>
      <c r="B27" s="247"/>
      <c r="C27" s="232">
        <f t="shared" si="3"/>
        <v>0</v>
      </c>
      <c r="D27" s="248"/>
      <c r="E27" s="245" t="s">
        <v>76</v>
      </c>
      <c r="F27" s="235">
        <v>3218</v>
      </c>
      <c r="G27" s="236">
        <f t="shared" si="0"/>
        <v>3891</v>
      </c>
      <c r="H27" s="237">
        <f t="shared" si="1"/>
        <v>673</v>
      </c>
      <c r="I27" s="279"/>
      <c r="J27" s="236">
        <f>125+98</f>
        <v>223</v>
      </c>
      <c r="K27" s="236">
        <v>450</v>
      </c>
      <c r="L27" s="236"/>
      <c r="M27" s="280" t="s">
        <v>77</v>
      </c>
    </row>
    <row r="28" s="207" customFormat="1" ht="11.25" spans="1:13">
      <c r="A28" s="249" t="s">
        <v>78</v>
      </c>
      <c r="B28" s="247"/>
      <c r="C28" s="232">
        <f t="shared" si="3"/>
        <v>0</v>
      </c>
      <c r="D28" s="248"/>
      <c r="E28" s="234" t="s">
        <v>79</v>
      </c>
      <c r="F28" s="235">
        <v>1500</v>
      </c>
      <c r="G28" s="236">
        <f t="shared" si="0"/>
        <v>1500</v>
      </c>
      <c r="H28" s="237">
        <f t="shared" si="1"/>
        <v>0</v>
      </c>
      <c r="I28" s="279"/>
      <c r="J28" s="236"/>
      <c r="K28" s="236"/>
      <c r="L28" s="236"/>
      <c r="M28" s="280"/>
    </row>
    <row r="29" s="207" customFormat="1" ht="11.25" spans="1:13">
      <c r="A29" s="252" t="s">
        <v>80</v>
      </c>
      <c r="B29" s="247"/>
      <c r="C29" s="232">
        <f t="shared" si="3"/>
        <v>0</v>
      </c>
      <c r="D29" s="248"/>
      <c r="E29" s="234" t="s">
        <v>81</v>
      </c>
      <c r="F29" s="235">
        <v>3760</v>
      </c>
      <c r="G29" s="236">
        <f t="shared" si="0"/>
        <v>3760</v>
      </c>
      <c r="H29" s="237">
        <f t="shared" si="1"/>
        <v>0</v>
      </c>
      <c r="I29" s="279"/>
      <c r="J29" s="236"/>
      <c r="K29" s="236"/>
      <c r="L29" s="236"/>
      <c r="M29" s="280"/>
    </row>
    <row r="30" s="207" customFormat="1" ht="11.25" spans="1:13">
      <c r="A30" s="252" t="s">
        <v>82</v>
      </c>
      <c r="B30" s="247">
        <v>192</v>
      </c>
      <c r="C30" s="232">
        <f t="shared" si="3"/>
        <v>311</v>
      </c>
      <c r="D30" s="248">
        <v>119</v>
      </c>
      <c r="E30" s="246" t="s">
        <v>83</v>
      </c>
      <c r="F30" s="235">
        <v>33</v>
      </c>
      <c r="G30" s="236">
        <f t="shared" si="0"/>
        <v>33</v>
      </c>
      <c r="H30" s="237">
        <f t="shared" si="1"/>
        <v>0</v>
      </c>
      <c r="I30" s="279"/>
      <c r="J30" s="236"/>
      <c r="K30" s="236"/>
      <c r="L30" s="236"/>
      <c r="M30" s="280"/>
    </row>
    <row r="31" s="207" customFormat="1" ht="11.25" spans="1:13">
      <c r="A31" s="252" t="s">
        <v>84</v>
      </c>
      <c r="B31" s="247">
        <v>5251</v>
      </c>
      <c r="C31" s="232">
        <f t="shared" si="3"/>
        <v>7646</v>
      </c>
      <c r="D31" s="248">
        <f>-232+2627</f>
        <v>2395</v>
      </c>
      <c r="E31" s="234" t="s">
        <v>85</v>
      </c>
      <c r="F31" s="235">
        <v>1028</v>
      </c>
      <c r="G31" s="236">
        <f t="shared" si="0"/>
        <v>1028</v>
      </c>
      <c r="H31" s="237">
        <f t="shared" si="1"/>
        <v>0</v>
      </c>
      <c r="I31" s="279"/>
      <c r="J31" s="236"/>
      <c r="K31" s="236"/>
      <c r="L31" s="236"/>
      <c r="M31" s="280"/>
    </row>
    <row r="32" s="207" customFormat="1" ht="11.25" spans="1:13">
      <c r="A32" s="252" t="s">
        <v>86</v>
      </c>
      <c r="B32" s="247">
        <v>9846</v>
      </c>
      <c r="C32" s="232">
        <f t="shared" si="3"/>
        <v>9841</v>
      </c>
      <c r="D32" s="248">
        <f>-5</f>
        <v>-5</v>
      </c>
      <c r="E32" s="255" t="s">
        <v>87</v>
      </c>
      <c r="F32" s="256">
        <f>SUM(F7:F31)</f>
        <v>188857</v>
      </c>
      <c r="G32" s="236">
        <f t="shared" si="0"/>
        <v>238582</v>
      </c>
      <c r="H32" s="237">
        <f t="shared" si="1"/>
        <v>49725</v>
      </c>
      <c r="I32" s="256">
        <f>SUM(I7:I31)</f>
        <v>15325</v>
      </c>
      <c r="J32" s="241">
        <f>SUM(J7:J31)</f>
        <v>9160</v>
      </c>
      <c r="K32" s="241">
        <f>SUM(K7:K31)</f>
        <v>17475</v>
      </c>
      <c r="L32" s="241">
        <f>SUM(L7:L31)</f>
        <v>7765</v>
      </c>
      <c r="M32" s="280"/>
    </row>
    <row r="33" s="207" customFormat="1" ht="11.25" spans="1:13">
      <c r="A33" s="252" t="s">
        <v>88</v>
      </c>
      <c r="B33" s="247">
        <v>998</v>
      </c>
      <c r="C33" s="232">
        <f t="shared" si="3"/>
        <v>1527</v>
      </c>
      <c r="D33" s="248">
        <v>529</v>
      </c>
      <c r="E33" s="257" t="s">
        <v>89</v>
      </c>
      <c r="F33" s="242">
        <f>F34+F37</f>
        <v>12837</v>
      </c>
      <c r="G33" s="236">
        <f t="shared" si="0"/>
        <v>13382</v>
      </c>
      <c r="H33" s="237">
        <f t="shared" si="1"/>
        <v>545</v>
      </c>
      <c r="I33" s="242">
        <f>I34+I37</f>
        <v>0</v>
      </c>
      <c r="J33" s="243">
        <f>J34+J37</f>
        <v>0</v>
      </c>
      <c r="K33" s="243">
        <f>K34+K37</f>
        <v>0</v>
      </c>
      <c r="L33" s="243">
        <f>L34+L37</f>
        <v>545</v>
      </c>
      <c r="M33" s="280"/>
    </row>
    <row r="34" s="207" customFormat="1" ht="22.5" spans="1:13">
      <c r="A34" s="252" t="s">
        <v>90</v>
      </c>
      <c r="B34" s="247">
        <v>9438</v>
      </c>
      <c r="C34" s="232">
        <f t="shared" si="3"/>
        <v>10188</v>
      </c>
      <c r="D34" s="248">
        <v>750</v>
      </c>
      <c r="E34" s="258" t="s">
        <v>91</v>
      </c>
      <c r="F34" s="256">
        <v>659</v>
      </c>
      <c r="G34" s="236">
        <f t="shared" si="0"/>
        <v>1204</v>
      </c>
      <c r="H34" s="237">
        <f t="shared" si="1"/>
        <v>545</v>
      </c>
      <c r="I34" s="279"/>
      <c r="J34" s="236"/>
      <c r="K34" s="236"/>
      <c r="L34" s="236">
        <f>L35+L36</f>
        <v>545</v>
      </c>
      <c r="M34" s="280" t="s">
        <v>92</v>
      </c>
    </row>
    <row r="35" s="207" customFormat="1" ht="11.25" spans="1:13">
      <c r="A35" s="252" t="s">
        <v>93</v>
      </c>
      <c r="B35" s="247">
        <v>12330</v>
      </c>
      <c r="C35" s="232">
        <f t="shared" ref="C35:C63" si="4">B35+D35</f>
        <v>19624</v>
      </c>
      <c r="D35" s="248">
        <v>7294</v>
      </c>
      <c r="E35" s="259" t="s">
        <v>94</v>
      </c>
      <c r="F35" s="256"/>
      <c r="G35" s="236">
        <f t="shared" si="0"/>
        <v>167</v>
      </c>
      <c r="H35" s="237">
        <f t="shared" si="1"/>
        <v>167</v>
      </c>
      <c r="I35" s="279"/>
      <c r="J35" s="236"/>
      <c r="K35" s="236"/>
      <c r="L35" s="236">
        <v>167</v>
      </c>
      <c r="M35" s="280"/>
    </row>
    <row r="36" s="207" customFormat="1" ht="11.25" spans="1:13">
      <c r="A36" s="260" t="s">
        <v>95</v>
      </c>
      <c r="B36" s="247"/>
      <c r="C36" s="232">
        <f t="shared" si="4"/>
        <v>0</v>
      </c>
      <c r="D36" s="248"/>
      <c r="E36" s="259" t="s">
        <v>96</v>
      </c>
      <c r="F36" s="256">
        <v>659</v>
      </c>
      <c r="G36" s="236">
        <f t="shared" si="0"/>
        <v>1037</v>
      </c>
      <c r="H36" s="237">
        <f t="shared" si="1"/>
        <v>378</v>
      </c>
      <c r="I36" s="279"/>
      <c r="J36" s="236"/>
      <c r="K36" s="236"/>
      <c r="L36" s="236">
        <v>378</v>
      </c>
      <c r="M36" s="280"/>
    </row>
    <row r="37" s="207" customFormat="1" ht="11.25" spans="1:13">
      <c r="A37" s="261" t="s">
        <v>97</v>
      </c>
      <c r="B37" s="247"/>
      <c r="C37" s="232">
        <f t="shared" si="4"/>
        <v>0</v>
      </c>
      <c r="D37" s="248"/>
      <c r="E37" s="262" t="s">
        <v>98</v>
      </c>
      <c r="F37" s="256">
        <v>12178</v>
      </c>
      <c r="G37" s="236">
        <f t="shared" si="0"/>
        <v>12178</v>
      </c>
      <c r="H37" s="237">
        <f t="shared" si="1"/>
        <v>0</v>
      </c>
      <c r="I37" s="279"/>
      <c r="J37" s="236"/>
      <c r="K37" s="236"/>
      <c r="L37" s="236"/>
      <c r="M37" s="280"/>
    </row>
    <row r="38" s="207" customFormat="1" ht="11.25" spans="1:13">
      <c r="A38" s="261" t="s">
        <v>99</v>
      </c>
      <c r="B38" s="247"/>
      <c r="C38" s="232">
        <f t="shared" si="4"/>
        <v>0</v>
      </c>
      <c r="D38" s="248"/>
      <c r="E38" s="259"/>
      <c r="F38" s="256"/>
      <c r="G38" s="236"/>
      <c r="H38" s="237">
        <f t="shared" si="1"/>
        <v>0</v>
      </c>
      <c r="I38" s="279"/>
      <c r="J38" s="236"/>
      <c r="K38" s="236"/>
      <c r="L38" s="236"/>
      <c r="M38" s="280"/>
    </row>
    <row r="39" s="207" customFormat="1" ht="11.25" spans="1:13">
      <c r="A39" s="260" t="s">
        <v>100</v>
      </c>
      <c r="B39" s="247">
        <v>1459</v>
      </c>
      <c r="C39" s="232">
        <f t="shared" si="4"/>
        <v>1741</v>
      </c>
      <c r="D39" s="248">
        <v>282</v>
      </c>
      <c r="E39" s="259"/>
      <c r="F39" s="256"/>
      <c r="G39" s="236"/>
      <c r="H39" s="237">
        <f t="shared" si="1"/>
        <v>0</v>
      </c>
      <c r="I39" s="279"/>
      <c r="J39" s="236"/>
      <c r="K39" s="236"/>
      <c r="L39" s="236"/>
      <c r="M39" s="280"/>
    </row>
    <row r="40" s="207" customFormat="1" ht="11.25" spans="1:13">
      <c r="A40" s="261" t="s">
        <v>101</v>
      </c>
      <c r="B40" s="247">
        <v>5132</v>
      </c>
      <c r="C40" s="232">
        <f t="shared" si="4"/>
        <v>6232</v>
      </c>
      <c r="D40" s="248">
        <v>1100</v>
      </c>
      <c r="E40" s="259"/>
      <c r="F40" s="256"/>
      <c r="G40" s="236"/>
      <c r="H40" s="237">
        <f t="shared" ref="H40:H74" si="5">I40+J40+K40+L40</f>
        <v>0</v>
      </c>
      <c r="I40" s="279"/>
      <c r="J40" s="236"/>
      <c r="K40" s="236"/>
      <c r="L40" s="236"/>
      <c r="M40" s="280"/>
    </row>
    <row r="41" s="207" customFormat="1" ht="11.25" spans="1:13">
      <c r="A41" s="260" t="s">
        <v>102</v>
      </c>
      <c r="B41" s="247"/>
      <c r="C41" s="232">
        <f t="shared" si="4"/>
        <v>0</v>
      </c>
      <c r="D41" s="248"/>
      <c r="E41" s="259"/>
      <c r="F41" s="256"/>
      <c r="G41" s="236"/>
      <c r="H41" s="237">
        <f t="shared" si="5"/>
        <v>0</v>
      </c>
      <c r="I41" s="279"/>
      <c r="J41" s="236"/>
      <c r="K41" s="236"/>
      <c r="L41" s="236"/>
      <c r="M41" s="280"/>
    </row>
    <row r="42" s="207" customFormat="1" ht="11.25" spans="1:13">
      <c r="A42" s="263" t="s">
        <v>103</v>
      </c>
      <c r="B42" s="247">
        <v>771</v>
      </c>
      <c r="C42" s="232">
        <f t="shared" si="4"/>
        <v>820</v>
      </c>
      <c r="D42" s="264">
        <f>-50+99</f>
        <v>49</v>
      </c>
      <c r="E42" s="259"/>
      <c r="F42" s="256"/>
      <c r="G42" s="236"/>
      <c r="H42" s="237">
        <f t="shared" si="5"/>
        <v>0</v>
      </c>
      <c r="I42" s="279"/>
      <c r="J42" s="236"/>
      <c r="K42" s="236"/>
      <c r="L42" s="236"/>
      <c r="M42" s="280"/>
    </row>
    <row r="43" s="207" customFormat="1" ht="11.25" spans="1:13">
      <c r="A43" s="265" t="s">
        <v>104</v>
      </c>
      <c r="B43" s="247">
        <v>12074</v>
      </c>
      <c r="C43" s="232">
        <f t="shared" si="4"/>
        <v>13806</v>
      </c>
      <c r="D43" s="264">
        <f>-1+1708+25</f>
        <v>1732</v>
      </c>
      <c r="E43" s="259"/>
      <c r="F43" s="256"/>
      <c r="G43" s="236"/>
      <c r="H43" s="237">
        <f t="shared" si="5"/>
        <v>0</v>
      </c>
      <c r="I43" s="279"/>
      <c r="J43" s="236"/>
      <c r="K43" s="236"/>
      <c r="L43" s="236"/>
      <c r="M43" s="280"/>
    </row>
    <row r="44" s="207" customFormat="1" ht="11.25" spans="1:13">
      <c r="A44" s="260" t="s">
        <v>105</v>
      </c>
      <c r="B44" s="247">
        <v>3710</v>
      </c>
      <c r="C44" s="232">
        <f t="shared" si="4"/>
        <v>4178</v>
      </c>
      <c r="D44" s="264">
        <f>-118+586</f>
        <v>468</v>
      </c>
      <c r="E44" s="259"/>
      <c r="F44" s="256"/>
      <c r="G44" s="236"/>
      <c r="H44" s="237">
        <f t="shared" si="5"/>
        <v>0</v>
      </c>
      <c r="I44" s="279"/>
      <c r="J44" s="236"/>
      <c r="K44" s="236"/>
      <c r="L44" s="236"/>
      <c r="M44" s="280"/>
    </row>
    <row r="45" s="207" customFormat="1" ht="11.25" spans="1:13">
      <c r="A45" s="260" t="s">
        <v>106</v>
      </c>
      <c r="B45" s="247">
        <v>2854</v>
      </c>
      <c r="C45" s="232">
        <f t="shared" si="4"/>
        <v>2853</v>
      </c>
      <c r="D45" s="264">
        <f>-1248+1247</f>
        <v>-1</v>
      </c>
      <c r="E45" s="259"/>
      <c r="F45" s="256"/>
      <c r="G45" s="236"/>
      <c r="H45" s="237">
        <f t="shared" si="5"/>
        <v>0</v>
      </c>
      <c r="I45" s="279"/>
      <c r="J45" s="236"/>
      <c r="K45" s="236"/>
      <c r="L45" s="236"/>
      <c r="M45" s="280"/>
    </row>
    <row r="46" s="207" customFormat="1" ht="11.25" spans="1:13">
      <c r="A46" s="260" t="s">
        <v>107</v>
      </c>
      <c r="B46" s="247"/>
      <c r="C46" s="232">
        <f t="shared" si="4"/>
        <v>0</v>
      </c>
      <c r="D46" s="248"/>
      <c r="E46" s="259"/>
      <c r="F46" s="256"/>
      <c r="G46" s="236"/>
      <c r="H46" s="237">
        <f t="shared" si="5"/>
        <v>0</v>
      </c>
      <c r="I46" s="279"/>
      <c r="J46" s="236"/>
      <c r="K46" s="236"/>
      <c r="L46" s="236"/>
      <c r="M46" s="280"/>
    </row>
    <row r="47" s="207" customFormat="1" ht="11.25" spans="1:13">
      <c r="A47" s="266" t="s">
        <v>108</v>
      </c>
      <c r="B47" s="247">
        <v>9612</v>
      </c>
      <c r="C47" s="232">
        <f t="shared" si="4"/>
        <v>11464</v>
      </c>
      <c r="D47" s="248">
        <f>1752+100</f>
        <v>1852</v>
      </c>
      <c r="E47" s="259"/>
      <c r="F47" s="256"/>
      <c r="G47" s="236"/>
      <c r="H47" s="237">
        <f t="shared" si="5"/>
        <v>0</v>
      </c>
      <c r="I47" s="279"/>
      <c r="J47" s="236"/>
      <c r="K47" s="236"/>
      <c r="L47" s="236"/>
      <c r="M47" s="280"/>
    </row>
    <row r="48" s="207" customFormat="1" ht="11.25" spans="1:13">
      <c r="A48" s="260" t="s">
        <v>109</v>
      </c>
      <c r="B48" s="247">
        <v>202</v>
      </c>
      <c r="C48" s="232">
        <f t="shared" si="4"/>
        <v>2018</v>
      </c>
      <c r="D48" s="248">
        <v>1816</v>
      </c>
      <c r="E48" s="259"/>
      <c r="F48" s="256"/>
      <c r="G48" s="236"/>
      <c r="H48" s="237">
        <f t="shared" si="5"/>
        <v>0</v>
      </c>
      <c r="I48" s="279"/>
      <c r="J48" s="236"/>
      <c r="K48" s="236"/>
      <c r="L48" s="236"/>
      <c r="M48" s="280"/>
    </row>
    <row r="49" s="207" customFormat="1" ht="11.25" spans="1:13">
      <c r="A49" s="265" t="s">
        <v>110</v>
      </c>
      <c r="B49" s="247"/>
      <c r="C49" s="232">
        <f t="shared" si="4"/>
        <v>0</v>
      </c>
      <c r="D49" s="248"/>
      <c r="E49" s="259"/>
      <c r="F49" s="256"/>
      <c r="G49" s="236"/>
      <c r="H49" s="237">
        <f t="shared" si="5"/>
        <v>0</v>
      </c>
      <c r="I49" s="279"/>
      <c r="J49" s="236"/>
      <c r="K49" s="236"/>
      <c r="L49" s="236"/>
      <c r="M49" s="280"/>
    </row>
    <row r="50" s="207" customFormat="1" ht="11.25" spans="1:13">
      <c r="A50" s="260" t="s">
        <v>111</v>
      </c>
      <c r="B50" s="247"/>
      <c r="C50" s="232">
        <f t="shared" si="4"/>
        <v>0</v>
      </c>
      <c r="D50" s="248"/>
      <c r="E50" s="259"/>
      <c r="F50" s="256"/>
      <c r="G50" s="236"/>
      <c r="H50" s="237">
        <f t="shared" si="5"/>
        <v>0</v>
      </c>
      <c r="I50" s="279"/>
      <c r="J50" s="236"/>
      <c r="K50" s="236"/>
      <c r="L50" s="236"/>
      <c r="M50" s="280"/>
    </row>
    <row r="51" s="207" customFormat="1" ht="11.25" spans="1:13">
      <c r="A51" s="261" t="s">
        <v>112</v>
      </c>
      <c r="B51" s="247"/>
      <c r="C51" s="232">
        <f t="shared" si="4"/>
        <v>0</v>
      </c>
      <c r="D51" s="248"/>
      <c r="E51" s="259"/>
      <c r="F51" s="256"/>
      <c r="G51" s="236"/>
      <c r="H51" s="237">
        <f t="shared" si="5"/>
        <v>0</v>
      </c>
      <c r="I51" s="279"/>
      <c r="J51" s="236"/>
      <c r="K51" s="236"/>
      <c r="L51" s="236"/>
      <c r="M51" s="280"/>
    </row>
    <row r="52" s="207" customFormat="1" ht="11.25" spans="1:13">
      <c r="A52" s="263" t="s">
        <v>113</v>
      </c>
      <c r="B52" s="247"/>
      <c r="C52" s="232">
        <f t="shared" si="4"/>
        <v>0</v>
      </c>
      <c r="D52" s="248"/>
      <c r="E52" s="259"/>
      <c r="F52" s="256"/>
      <c r="G52" s="236"/>
      <c r="H52" s="237">
        <f t="shared" si="5"/>
        <v>0</v>
      </c>
      <c r="I52" s="279"/>
      <c r="J52" s="236"/>
      <c r="K52" s="236"/>
      <c r="L52" s="236"/>
      <c r="M52" s="280"/>
    </row>
    <row r="53" s="207" customFormat="1" ht="11.25" spans="1:13">
      <c r="A53" s="260" t="s">
        <v>114</v>
      </c>
      <c r="B53" s="247">
        <v>298</v>
      </c>
      <c r="C53" s="232">
        <f t="shared" si="4"/>
        <v>698</v>
      </c>
      <c r="D53" s="248">
        <v>400</v>
      </c>
      <c r="E53" s="259"/>
      <c r="F53" s="256"/>
      <c r="G53" s="236"/>
      <c r="H53" s="237">
        <f t="shared" si="5"/>
        <v>0</v>
      </c>
      <c r="I53" s="279"/>
      <c r="J53" s="236"/>
      <c r="K53" s="236"/>
      <c r="L53" s="236"/>
      <c r="M53" s="280"/>
    </row>
    <row r="54" s="207" customFormat="1" ht="11.25" spans="1:13">
      <c r="A54" s="265" t="s">
        <v>115</v>
      </c>
      <c r="B54" s="247"/>
      <c r="C54" s="232">
        <f t="shared" si="4"/>
        <v>0</v>
      </c>
      <c r="D54" s="248"/>
      <c r="E54" s="259"/>
      <c r="F54" s="256"/>
      <c r="G54" s="236"/>
      <c r="H54" s="237">
        <f t="shared" si="5"/>
        <v>0</v>
      </c>
      <c r="I54" s="279"/>
      <c r="J54" s="236"/>
      <c r="K54" s="236"/>
      <c r="L54" s="236"/>
      <c r="M54" s="280"/>
    </row>
    <row r="55" s="207" customFormat="1" ht="11.25" spans="1:13">
      <c r="A55" s="263" t="s">
        <v>116</v>
      </c>
      <c r="B55" s="247"/>
      <c r="C55" s="232">
        <f t="shared" si="4"/>
        <v>450</v>
      </c>
      <c r="D55" s="248">
        <v>450</v>
      </c>
      <c r="E55" s="259"/>
      <c r="F55" s="256"/>
      <c r="G55" s="236"/>
      <c r="H55" s="237">
        <f t="shared" si="5"/>
        <v>0</v>
      </c>
      <c r="I55" s="279"/>
      <c r="J55" s="236"/>
      <c r="K55" s="236"/>
      <c r="L55" s="236"/>
      <c r="M55" s="280"/>
    </row>
    <row r="56" s="207" customFormat="1" ht="11.25" spans="1:13">
      <c r="A56" s="261" t="s">
        <v>117</v>
      </c>
      <c r="B56" s="247"/>
      <c r="C56" s="232">
        <f t="shared" si="4"/>
        <v>0</v>
      </c>
      <c r="D56" s="248"/>
      <c r="E56" s="259"/>
      <c r="F56" s="256"/>
      <c r="G56" s="236"/>
      <c r="H56" s="237">
        <f t="shared" si="5"/>
        <v>0</v>
      </c>
      <c r="I56" s="279"/>
      <c r="J56" s="236"/>
      <c r="K56" s="236"/>
      <c r="L56" s="236"/>
      <c r="M56" s="280"/>
    </row>
    <row r="57" s="207" customFormat="1" ht="11.25" spans="1:13">
      <c r="A57" s="267" t="s">
        <v>118</v>
      </c>
      <c r="B57" s="247"/>
      <c r="C57" s="232">
        <f t="shared" si="4"/>
        <v>239</v>
      </c>
      <c r="D57" s="248">
        <v>239</v>
      </c>
      <c r="E57" s="259"/>
      <c r="F57" s="256"/>
      <c r="G57" s="236"/>
      <c r="H57" s="237">
        <f t="shared" si="5"/>
        <v>0</v>
      </c>
      <c r="I57" s="279"/>
      <c r="J57" s="236"/>
      <c r="K57" s="236"/>
      <c r="L57" s="236"/>
      <c r="M57" s="280"/>
    </row>
    <row r="58" s="207" customFormat="1" ht="11.25" spans="1:13">
      <c r="A58" s="268" t="s">
        <v>119</v>
      </c>
      <c r="B58" s="247"/>
      <c r="C58" s="232">
        <f t="shared" si="4"/>
        <v>411</v>
      </c>
      <c r="D58" s="248">
        <v>411</v>
      </c>
      <c r="E58" s="259"/>
      <c r="F58" s="256"/>
      <c r="G58" s="236"/>
      <c r="H58" s="237">
        <f t="shared" si="5"/>
        <v>0</v>
      </c>
      <c r="I58" s="279"/>
      <c r="J58" s="236"/>
      <c r="K58" s="236"/>
      <c r="L58" s="236"/>
      <c r="M58" s="280"/>
    </row>
    <row r="59" s="207" customFormat="1" ht="11.25" spans="1:13">
      <c r="A59" s="269" t="s">
        <v>120</v>
      </c>
      <c r="B59" s="247"/>
      <c r="C59" s="232">
        <f t="shared" si="4"/>
        <v>5461</v>
      </c>
      <c r="D59" s="248">
        <v>5461</v>
      </c>
      <c r="E59" s="259"/>
      <c r="F59" s="256"/>
      <c r="G59" s="236"/>
      <c r="H59" s="237">
        <f t="shared" si="5"/>
        <v>0</v>
      </c>
      <c r="I59" s="279"/>
      <c r="J59" s="236"/>
      <c r="K59" s="236"/>
      <c r="L59" s="236"/>
      <c r="M59" s="280"/>
    </row>
    <row r="60" s="207" customFormat="1" ht="11.25" spans="1:13">
      <c r="A60" s="270" t="s">
        <v>121</v>
      </c>
      <c r="B60" s="247">
        <v>269</v>
      </c>
      <c r="C60" s="232">
        <f t="shared" ref="C60:C67" si="6">B60+D60</f>
        <v>795</v>
      </c>
      <c r="D60" s="248">
        <f>26+500</f>
        <v>526</v>
      </c>
      <c r="E60" s="259"/>
      <c r="F60" s="256"/>
      <c r="G60" s="236"/>
      <c r="H60" s="237">
        <f t="shared" si="5"/>
        <v>0</v>
      </c>
      <c r="I60" s="279"/>
      <c r="J60" s="236"/>
      <c r="K60" s="236"/>
      <c r="L60" s="236"/>
      <c r="M60" s="280"/>
    </row>
    <row r="61" s="207" customFormat="1" ht="11.25" spans="1:13">
      <c r="A61" s="271" t="s">
        <v>122</v>
      </c>
      <c r="B61" s="256">
        <f>SUM(B62:B82)</f>
        <v>7240</v>
      </c>
      <c r="C61" s="232">
        <f t="shared" si="6"/>
        <v>16400</v>
      </c>
      <c r="D61" s="241">
        <f>SUM(D62:D82)</f>
        <v>9160</v>
      </c>
      <c r="E61" s="262"/>
      <c r="F61" s="256"/>
      <c r="G61" s="236"/>
      <c r="H61" s="237">
        <f t="shared" si="5"/>
        <v>0</v>
      </c>
      <c r="I61" s="279"/>
      <c r="J61" s="236"/>
      <c r="K61" s="236"/>
      <c r="L61" s="236"/>
      <c r="M61" s="280"/>
    </row>
    <row r="62" s="207" customFormat="1" ht="11.25" spans="1:13">
      <c r="A62" s="252" t="s">
        <v>123</v>
      </c>
      <c r="B62" s="247">
        <v>39</v>
      </c>
      <c r="C62" s="232">
        <f t="shared" si="6"/>
        <v>57</v>
      </c>
      <c r="D62" s="248">
        <v>18</v>
      </c>
      <c r="E62" s="272" t="s">
        <v>124</v>
      </c>
      <c r="F62" s="256"/>
      <c r="G62" s="236"/>
      <c r="H62" s="237">
        <f t="shared" si="5"/>
        <v>0</v>
      </c>
      <c r="I62" s="279"/>
      <c r="J62" s="236"/>
      <c r="K62" s="236"/>
      <c r="L62" s="236"/>
      <c r="M62" s="280"/>
    </row>
    <row r="63" s="207" customFormat="1" ht="11.25" spans="1:13">
      <c r="A63" s="252" t="s">
        <v>125</v>
      </c>
      <c r="B63" s="247"/>
      <c r="C63" s="232">
        <f t="shared" si="6"/>
        <v>0</v>
      </c>
      <c r="D63" s="248"/>
      <c r="E63" s="272" t="s">
        <v>124</v>
      </c>
      <c r="F63" s="256"/>
      <c r="G63" s="236"/>
      <c r="H63" s="237">
        <f t="shared" si="5"/>
        <v>0</v>
      </c>
      <c r="I63" s="279"/>
      <c r="J63" s="236"/>
      <c r="K63" s="236"/>
      <c r="L63" s="236"/>
      <c r="M63" s="280"/>
    </row>
    <row r="64" s="207" customFormat="1" ht="11.25" spans="1:13">
      <c r="A64" s="252" t="s">
        <v>126</v>
      </c>
      <c r="B64" s="247"/>
      <c r="C64" s="232">
        <f t="shared" si="6"/>
        <v>0</v>
      </c>
      <c r="D64" s="273"/>
      <c r="E64" s="244" t="s">
        <v>124</v>
      </c>
      <c r="F64" s="242"/>
      <c r="G64" s="236"/>
      <c r="H64" s="237">
        <f t="shared" si="5"/>
        <v>0</v>
      </c>
      <c r="I64" s="279"/>
      <c r="J64" s="236"/>
      <c r="K64" s="236"/>
      <c r="L64" s="236"/>
      <c r="M64" s="280"/>
    </row>
    <row r="65" s="207" customFormat="1" ht="11.25" spans="1:13">
      <c r="A65" s="252" t="s">
        <v>127</v>
      </c>
      <c r="B65" s="247"/>
      <c r="C65" s="232">
        <f t="shared" si="6"/>
        <v>0</v>
      </c>
      <c r="D65" s="273"/>
      <c r="E65" s="244" t="s">
        <v>124</v>
      </c>
      <c r="F65" s="242"/>
      <c r="G65" s="236"/>
      <c r="H65" s="237">
        <f t="shared" si="5"/>
        <v>0</v>
      </c>
      <c r="I65" s="279"/>
      <c r="J65" s="236"/>
      <c r="K65" s="236"/>
      <c r="L65" s="236"/>
      <c r="M65" s="280"/>
    </row>
    <row r="66" s="207" customFormat="1" ht="11.25" spans="1:13">
      <c r="A66" s="252" t="s">
        <v>128</v>
      </c>
      <c r="B66" s="247"/>
      <c r="C66" s="232">
        <f t="shared" si="6"/>
        <v>98</v>
      </c>
      <c r="D66" s="273">
        <v>98</v>
      </c>
      <c r="E66" s="244" t="s">
        <v>124</v>
      </c>
      <c r="F66" s="242"/>
      <c r="G66" s="236"/>
      <c r="H66" s="237">
        <f t="shared" si="5"/>
        <v>0</v>
      </c>
      <c r="I66" s="279"/>
      <c r="J66" s="236"/>
      <c r="K66" s="236"/>
      <c r="L66" s="236"/>
      <c r="M66" s="280"/>
    </row>
    <row r="67" s="207" customFormat="1" ht="11.25" spans="1:13">
      <c r="A67" s="252" t="s">
        <v>129</v>
      </c>
      <c r="B67" s="247"/>
      <c r="C67" s="232">
        <f t="shared" si="6"/>
        <v>10</v>
      </c>
      <c r="D67" s="273">
        <v>10</v>
      </c>
      <c r="E67" s="244" t="s">
        <v>124</v>
      </c>
      <c r="F67" s="242"/>
      <c r="G67" s="236"/>
      <c r="H67" s="237">
        <f t="shared" si="5"/>
        <v>0</v>
      </c>
      <c r="I67" s="279"/>
      <c r="J67" s="236"/>
      <c r="K67" s="236"/>
      <c r="L67" s="236"/>
      <c r="M67" s="280"/>
    </row>
    <row r="68" s="207" customFormat="1" ht="11.25" spans="1:13">
      <c r="A68" s="252" t="s">
        <v>130</v>
      </c>
      <c r="B68" s="247">
        <v>1000</v>
      </c>
      <c r="C68" s="232">
        <f t="shared" ref="C68:C91" si="7">B68+D68</f>
        <v>2900</v>
      </c>
      <c r="D68" s="273">
        <v>1900</v>
      </c>
      <c r="E68" s="244" t="s">
        <v>124</v>
      </c>
      <c r="F68" s="242"/>
      <c r="G68" s="236"/>
      <c r="H68" s="237">
        <f t="shared" si="5"/>
        <v>0</v>
      </c>
      <c r="I68" s="279"/>
      <c r="J68" s="236"/>
      <c r="K68" s="236"/>
      <c r="L68" s="236"/>
      <c r="M68" s="280"/>
    </row>
    <row r="69" s="207" customFormat="1" ht="11.25" spans="1:13">
      <c r="A69" s="252" t="s">
        <v>131</v>
      </c>
      <c r="B69" s="247">
        <v>150</v>
      </c>
      <c r="C69" s="232">
        <f t="shared" si="7"/>
        <v>188</v>
      </c>
      <c r="D69" s="273">
        <f>5+33</f>
        <v>38</v>
      </c>
      <c r="E69" s="244" t="s">
        <v>124</v>
      </c>
      <c r="F69" s="242"/>
      <c r="G69" s="236"/>
      <c r="H69" s="237">
        <f t="shared" si="5"/>
        <v>0</v>
      </c>
      <c r="I69" s="279"/>
      <c r="J69" s="236"/>
      <c r="K69" s="236"/>
      <c r="L69" s="236"/>
      <c r="M69" s="280"/>
    </row>
    <row r="70" s="207" customFormat="1" ht="11.25" spans="1:13">
      <c r="A70" s="252" t="s">
        <v>132</v>
      </c>
      <c r="B70" s="247">
        <v>270</v>
      </c>
      <c r="C70" s="232">
        <f t="shared" si="7"/>
        <v>359</v>
      </c>
      <c r="D70" s="273">
        <v>89</v>
      </c>
      <c r="E70" s="244" t="s">
        <v>124</v>
      </c>
      <c r="F70" s="242"/>
      <c r="G70" s="236"/>
      <c r="H70" s="237">
        <f t="shared" si="5"/>
        <v>0</v>
      </c>
      <c r="I70" s="279"/>
      <c r="J70" s="236"/>
      <c r="K70" s="236"/>
      <c r="L70" s="236"/>
      <c r="M70" s="280"/>
    </row>
    <row r="71" s="207" customFormat="1" ht="11.25" spans="1:13">
      <c r="A71" s="252" t="s">
        <v>133</v>
      </c>
      <c r="B71" s="247"/>
      <c r="C71" s="232">
        <f t="shared" si="7"/>
        <v>971</v>
      </c>
      <c r="D71" s="273">
        <f>800+171</f>
        <v>971</v>
      </c>
      <c r="E71" s="244" t="s">
        <v>124</v>
      </c>
      <c r="F71" s="242"/>
      <c r="G71" s="236"/>
      <c r="H71" s="237">
        <f t="shared" si="5"/>
        <v>0</v>
      </c>
      <c r="I71" s="279"/>
      <c r="J71" s="236"/>
      <c r="K71" s="236"/>
      <c r="L71" s="236"/>
      <c r="M71" s="280"/>
    </row>
    <row r="72" s="207" customFormat="1" ht="11.25" spans="1:13">
      <c r="A72" s="252" t="s">
        <v>134</v>
      </c>
      <c r="B72" s="247"/>
      <c r="C72" s="232">
        <f t="shared" si="7"/>
        <v>60</v>
      </c>
      <c r="D72" s="273">
        <v>60</v>
      </c>
      <c r="E72" s="244" t="s">
        <v>124</v>
      </c>
      <c r="F72" s="242"/>
      <c r="G72" s="236"/>
      <c r="H72" s="237">
        <f t="shared" si="5"/>
        <v>0</v>
      </c>
      <c r="I72" s="279"/>
      <c r="J72" s="236"/>
      <c r="K72" s="236"/>
      <c r="L72" s="236"/>
      <c r="M72" s="280"/>
    </row>
    <row r="73" s="207" customFormat="1" ht="11.25" spans="1:13">
      <c r="A73" s="252" t="s">
        <v>135</v>
      </c>
      <c r="B73" s="247">
        <v>4860</v>
      </c>
      <c r="C73" s="232">
        <f t="shared" si="7"/>
        <v>9705</v>
      </c>
      <c r="D73" s="273">
        <f>655+3190+1000</f>
        <v>4845</v>
      </c>
      <c r="E73" s="244" t="s">
        <v>124</v>
      </c>
      <c r="F73" s="242"/>
      <c r="G73" s="236"/>
      <c r="H73" s="237">
        <f t="shared" si="5"/>
        <v>0</v>
      </c>
      <c r="I73" s="279"/>
      <c r="J73" s="236"/>
      <c r="K73" s="236"/>
      <c r="L73" s="236"/>
      <c r="M73" s="280"/>
    </row>
    <row r="74" s="207" customFormat="1" ht="11.25" spans="1:13">
      <c r="A74" s="252" t="s">
        <v>136</v>
      </c>
      <c r="B74" s="247"/>
      <c r="C74" s="232">
        <f t="shared" si="7"/>
        <v>484</v>
      </c>
      <c r="D74" s="273">
        <v>484</v>
      </c>
      <c r="E74" s="244" t="s">
        <v>124</v>
      </c>
      <c r="F74" s="242"/>
      <c r="G74" s="236"/>
      <c r="H74" s="237">
        <f t="shared" si="5"/>
        <v>0</v>
      </c>
      <c r="I74" s="279"/>
      <c r="J74" s="236"/>
      <c r="K74" s="236"/>
      <c r="L74" s="236"/>
      <c r="M74" s="280"/>
    </row>
    <row r="75" s="207" customFormat="1" ht="11.25" spans="1:13">
      <c r="A75" s="252" t="s">
        <v>137</v>
      </c>
      <c r="B75" s="247"/>
      <c r="C75" s="232">
        <f t="shared" si="7"/>
        <v>0</v>
      </c>
      <c r="D75" s="273"/>
      <c r="E75" s="244" t="s">
        <v>124</v>
      </c>
      <c r="F75" s="242"/>
      <c r="G75" s="236"/>
      <c r="H75" s="237">
        <f t="shared" ref="H75:H92" si="8">I75+J75+K75+L75</f>
        <v>0</v>
      </c>
      <c r="I75" s="279"/>
      <c r="J75" s="236"/>
      <c r="K75" s="236"/>
      <c r="L75" s="236"/>
      <c r="M75" s="280"/>
    </row>
    <row r="76" s="207" customFormat="1" ht="11.25" spans="1:13">
      <c r="A76" s="252" t="s">
        <v>138</v>
      </c>
      <c r="B76" s="247"/>
      <c r="C76" s="232">
        <f t="shared" si="7"/>
        <v>150</v>
      </c>
      <c r="D76" s="273">
        <v>150</v>
      </c>
      <c r="E76" s="244" t="s">
        <v>124</v>
      </c>
      <c r="F76" s="242"/>
      <c r="G76" s="236"/>
      <c r="H76" s="237">
        <f t="shared" si="8"/>
        <v>0</v>
      </c>
      <c r="I76" s="279"/>
      <c r="J76" s="236"/>
      <c r="K76" s="236"/>
      <c r="L76" s="236"/>
      <c r="M76" s="280"/>
    </row>
    <row r="77" s="207" customFormat="1" ht="11.25" spans="1:13">
      <c r="A77" s="252" t="s">
        <v>139</v>
      </c>
      <c r="B77" s="247">
        <v>655</v>
      </c>
      <c r="C77" s="232">
        <f t="shared" si="7"/>
        <v>629</v>
      </c>
      <c r="D77" s="273">
        <f>-655+629</f>
        <v>-26</v>
      </c>
      <c r="E77" s="244" t="s">
        <v>124</v>
      </c>
      <c r="F77" s="242"/>
      <c r="G77" s="236"/>
      <c r="H77" s="237">
        <f t="shared" si="8"/>
        <v>0</v>
      </c>
      <c r="I77" s="279"/>
      <c r="J77" s="236"/>
      <c r="K77" s="236"/>
      <c r="L77" s="236"/>
      <c r="M77" s="280"/>
    </row>
    <row r="78" s="207" customFormat="1" ht="11.25" spans="1:13">
      <c r="A78" s="252" t="s">
        <v>140</v>
      </c>
      <c r="B78" s="247">
        <v>60</v>
      </c>
      <c r="C78" s="232">
        <f t="shared" si="7"/>
        <v>110</v>
      </c>
      <c r="D78" s="273">
        <v>50</v>
      </c>
      <c r="E78" s="272" t="s">
        <v>124</v>
      </c>
      <c r="F78" s="256"/>
      <c r="G78" s="236"/>
      <c r="H78" s="237">
        <f t="shared" si="8"/>
        <v>0</v>
      </c>
      <c r="I78" s="279"/>
      <c r="J78" s="236"/>
      <c r="K78" s="236"/>
      <c r="L78" s="236"/>
      <c r="M78" s="280"/>
    </row>
    <row r="79" s="207" customFormat="1" ht="11.25" spans="1:13">
      <c r="A79" s="252" t="s">
        <v>141</v>
      </c>
      <c r="B79" s="247"/>
      <c r="C79" s="232">
        <f t="shared" si="7"/>
        <v>0</v>
      </c>
      <c r="D79" s="273"/>
      <c r="E79" s="272" t="s">
        <v>124</v>
      </c>
      <c r="F79" s="256"/>
      <c r="G79" s="236"/>
      <c r="H79" s="237">
        <f t="shared" si="8"/>
        <v>0</v>
      </c>
      <c r="I79" s="279"/>
      <c r="J79" s="236"/>
      <c r="K79" s="236"/>
      <c r="L79" s="236"/>
      <c r="M79" s="280"/>
    </row>
    <row r="80" s="207" customFormat="1" ht="11.25" spans="1:13">
      <c r="A80" s="252" t="s">
        <v>142</v>
      </c>
      <c r="B80" s="256"/>
      <c r="C80" s="232">
        <f t="shared" si="7"/>
        <v>250</v>
      </c>
      <c r="D80" s="282">
        <v>250</v>
      </c>
      <c r="E80" s="272" t="s">
        <v>124</v>
      </c>
      <c r="F80" s="256"/>
      <c r="G80" s="236"/>
      <c r="H80" s="237">
        <f t="shared" si="8"/>
        <v>0</v>
      </c>
      <c r="I80" s="279"/>
      <c r="J80" s="236"/>
      <c r="K80" s="236"/>
      <c r="L80" s="236"/>
      <c r="M80" s="280"/>
    </row>
    <row r="81" s="207" customFormat="1" ht="11.25" spans="1:13">
      <c r="A81" s="283" t="s">
        <v>143</v>
      </c>
      <c r="B81" s="256">
        <v>206</v>
      </c>
      <c r="C81" s="232">
        <f t="shared" si="7"/>
        <v>429</v>
      </c>
      <c r="D81" s="282">
        <f>125+98</f>
        <v>223</v>
      </c>
      <c r="E81" s="272"/>
      <c r="F81" s="256"/>
      <c r="G81" s="236"/>
      <c r="H81" s="237">
        <f t="shared" si="8"/>
        <v>0</v>
      </c>
      <c r="I81" s="279"/>
      <c r="J81" s="236"/>
      <c r="K81" s="236"/>
      <c r="L81" s="236"/>
      <c r="M81" s="280"/>
    </row>
    <row r="82" s="207" customFormat="1" ht="11.25" spans="1:13">
      <c r="A82" s="284" t="s">
        <v>144</v>
      </c>
      <c r="B82" s="285"/>
      <c r="C82" s="232">
        <f t="shared" si="7"/>
        <v>0</v>
      </c>
      <c r="D82" s="286"/>
      <c r="E82" s="272" t="s">
        <v>124</v>
      </c>
      <c r="F82" s="256"/>
      <c r="G82" s="236"/>
      <c r="H82" s="237">
        <f t="shared" si="8"/>
        <v>0</v>
      </c>
      <c r="I82" s="279"/>
      <c r="J82" s="236"/>
      <c r="K82" s="236"/>
      <c r="L82" s="236"/>
      <c r="M82" s="280"/>
    </row>
    <row r="83" s="207" customFormat="1" ht="11.25" spans="1:13">
      <c r="A83" s="238" t="s">
        <v>145</v>
      </c>
      <c r="B83" s="242">
        <v>25061</v>
      </c>
      <c r="C83" s="232">
        <f t="shared" si="7"/>
        <v>25513</v>
      </c>
      <c r="D83" s="287">
        <v>452</v>
      </c>
      <c r="E83" s="244"/>
      <c r="F83" s="256"/>
      <c r="G83" s="236"/>
      <c r="H83" s="237">
        <f t="shared" si="8"/>
        <v>0</v>
      </c>
      <c r="I83" s="279"/>
      <c r="J83" s="236"/>
      <c r="K83" s="236"/>
      <c r="L83" s="236"/>
      <c r="M83" s="280"/>
    </row>
    <row r="84" s="207" customFormat="1" ht="11.25" spans="1:13">
      <c r="A84" s="238" t="s">
        <v>146</v>
      </c>
      <c r="B84" s="242">
        <f>SUM(B85:B88)</f>
        <v>8638</v>
      </c>
      <c r="C84" s="232">
        <f t="shared" si="7"/>
        <v>8182</v>
      </c>
      <c r="D84" s="287">
        <f>SUM(D85:D88)</f>
        <v>-456</v>
      </c>
      <c r="E84" s="288"/>
      <c r="F84" s="242"/>
      <c r="G84" s="236"/>
      <c r="H84" s="237">
        <f t="shared" si="8"/>
        <v>0</v>
      </c>
      <c r="I84" s="279"/>
      <c r="J84" s="236"/>
      <c r="K84" s="236"/>
      <c r="L84" s="236"/>
      <c r="M84" s="280"/>
    </row>
    <row r="85" s="207" customFormat="1" ht="11.25" spans="1:13">
      <c r="A85" s="244" t="s">
        <v>147</v>
      </c>
      <c r="B85" s="242">
        <v>3638</v>
      </c>
      <c r="C85" s="232">
        <f t="shared" si="7"/>
        <v>3182</v>
      </c>
      <c r="D85" s="287">
        <v>-456</v>
      </c>
      <c r="E85" s="288"/>
      <c r="F85" s="242"/>
      <c r="G85" s="236"/>
      <c r="H85" s="237">
        <f t="shared" si="8"/>
        <v>0</v>
      </c>
      <c r="I85" s="279"/>
      <c r="J85" s="236"/>
      <c r="K85" s="236"/>
      <c r="L85" s="236"/>
      <c r="M85" s="280"/>
    </row>
    <row r="86" s="207" customFormat="1" ht="11.25" spans="1:13">
      <c r="A86" s="244" t="s">
        <v>148</v>
      </c>
      <c r="B86" s="242">
        <v>5000</v>
      </c>
      <c r="C86" s="232">
        <f t="shared" si="7"/>
        <v>5000</v>
      </c>
      <c r="D86" s="287"/>
      <c r="E86" s="288"/>
      <c r="F86" s="242"/>
      <c r="G86" s="236"/>
      <c r="H86" s="237">
        <f t="shared" si="8"/>
        <v>0</v>
      </c>
      <c r="I86" s="279"/>
      <c r="J86" s="236"/>
      <c r="K86" s="236"/>
      <c r="L86" s="236"/>
      <c r="M86" s="280"/>
    </row>
    <row r="87" s="207" customFormat="1" ht="11.25" spans="1:13">
      <c r="A87" s="244" t="s">
        <v>149</v>
      </c>
      <c r="B87" s="242"/>
      <c r="C87" s="232">
        <f t="shared" si="7"/>
        <v>0</v>
      </c>
      <c r="D87" s="287"/>
      <c r="E87" s="244"/>
      <c r="F87" s="242"/>
      <c r="G87" s="236"/>
      <c r="H87" s="237">
        <f t="shared" si="8"/>
        <v>0</v>
      </c>
      <c r="I87" s="279"/>
      <c r="J87" s="236"/>
      <c r="K87" s="236"/>
      <c r="L87" s="236"/>
      <c r="M87" s="280"/>
    </row>
    <row r="88" s="207" customFormat="1" ht="11.25" spans="1:13">
      <c r="A88" s="244" t="s">
        <v>150</v>
      </c>
      <c r="B88" s="242"/>
      <c r="C88" s="232">
        <f t="shared" si="7"/>
        <v>0</v>
      </c>
      <c r="D88" s="287"/>
      <c r="E88" s="289"/>
      <c r="F88" s="242"/>
      <c r="G88" s="236"/>
      <c r="H88" s="237">
        <f t="shared" si="8"/>
        <v>0</v>
      </c>
      <c r="I88" s="279"/>
      <c r="J88" s="236"/>
      <c r="K88" s="236"/>
      <c r="L88" s="236"/>
      <c r="M88" s="280"/>
    </row>
    <row r="89" s="208" customFormat="1" ht="11.25" spans="1:13">
      <c r="A89" s="290" t="s">
        <v>151</v>
      </c>
      <c r="B89" s="242"/>
      <c r="C89" s="232">
        <f t="shared" si="7"/>
        <v>0</v>
      </c>
      <c r="D89" s="287"/>
      <c r="E89" s="289"/>
      <c r="F89" s="242"/>
      <c r="G89" s="291"/>
      <c r="H89" s="237">
        <f t="shared" si="8"/>
        <v>0</v>
      </c>
      <c r="I89" s="296"/>
      <c r="J89" s="291"/>
      <c r="K89" s="291"/>
      <c r="L89" s="291"/>
      <c r="M89" s="297"/>
    </row>
    <row r="90" s="207" customFormat="1" ht="11.25" spans="1:13">
      <c r="A90" s="238" t="s">
        <v>152</v>
      </c>
      <c r="B90" s="242">
        <v>11500</v>
      </c>
      <c r="C90" s="232">
        <f t="shared" si="7"/>
        <v>26825</v>
      </c>
      <c r="D90" s="287">
        <v>15325</v>
      </c>
      <c r="E90" s="288"/>
      <c r="F90" s="242"/>
      <c r="G90" s="236"/>
      <c r="H90" s="237">
        <f t="shared" si="8"/>
        <v>0</v>
      </c>
      <c r="I90" s="279"/>
      <c r="J90" s="236"/>
      <c r="K90" s="236"/>
      <c r="L90" s="236"/>
      <c r="M90" s="280"/>
    </row>
    <row r="91" s="207" customFormat="1" ht="11.25" spans="1:13">
      <c r="A91" s="238" t="s">
        <v>153</v>
      </c>
      <c r="B91" s="242"/>
      <c r="C91" s="232">
        <f t="shared" si="7"/>
        <v>0</v>
      </c>
      <c r="D91" s="243"/>
      <c r="E91" s="244" t="s">
        <v>124</v>
      </c>
      <c r="F91" s="242"/>
      <c r="G91" s="236"/>
      <c r="H91" s="237">
        <f t="shared" si="8"/>
        <v>0</v>
      </c>
      <c r="I91" s="279"/>
      <c r="J91" s="236"/>
      <c r="K91" s="236"/>
      <c r="L91" s="236"/>
      <c r="M91" s="280"/>
    </row>
    <row r="92" s="207" customFormat="1" ht="11.25" spans="1:13">
      <c r="A92" s="244"/>
      <c r="B92" s="242"/>
      <c r="C92" s="232"/>
      <c r="D92" s="243"/>
      <c r="E92" s="288"/>
      <c r="F92" s="242"/>
      <c r="G92" s="236"/>
      <c r="H92" s="237">
        <f t="shared" si="8"/>
        <v>0</v>
      </c>
      <c r="I92" s="279"/>
      <c r="J92" s="236"/>
      <c r="K92" s="236"/>
      <c r="L92" s="236"/>
      <c r="M92" s="280"/>
    </row>
    <row r="93" s="207" customFormat="1" ht="11.25" spans="1:13">
      <c r="A93" s="221" t="s">
        <v>154</v>
      </c>
      <c r="B93" s="285">
        <f>B7+B8</f>
        <v>201694</v>
      </c>
      <c r="C93" s="292">
        <f>C7+C8</f>
        <v>251964</v>
      </c>
      <c r="D93" s="292">
        <f>D7+D8</f>
        <v>50270</v>
      </c>
      <c r="E93" s="221" t="s">
        <v>155</v>
      </c>
      <c r="F93" s="285">
        <f t="shared" ref="F93:L93" si="9">F33+F32</f>
        <v>201694</v>
      </c>
      <c r="G93" s="292">
        <f t="shared" si="9"/>
        <v>251964</v>
      </c>
      <c r="H93" s="292">
        <f t="shared" si="9"/>
        <v>50270</v>
      </c>
      <c r="I93" s="285">
        <f t="shared" si="9"/>
        <v>15325</v>
      </c>
      <c r="J93" s="292">
        <f t="shared" si="9"/>
        <v>9160</v>
      </c>
      <c r="K93" s="292">
        <f t="shared" si="9"/>
        <v>17475</v>
      </c>
      <c r="L93" s="292">
        <f t="shared" si="9"/>
        <v>8310</v>
      </c>
      <c r="M93" s="280"/>
    </row>
    <row r="94" s="207" customFormat="1" ht="11.25" spans="1:13">
      <c r="A94" s="293"/>
      <c r="C94" s="294"/>
      <c r="D94" s="294"/>
      <c r="G94" s="294"/>
      <c r="H94" s="295"/>
      <c r="I94" s="298"/>
      <c r="J94" s="294"/>
      <c r="K94" s="294"/>
      <c r="L94" s="294"/>
      <c r="M94" s="299"/>
    </row>
    <row r="95" s="207" customFormat="1" ht="11.25" spans="1:13">
      <c r="A95" s="293"/>
      <c r="C95" s="294"/>
      <c r="D95" s="294"/>
      <c r="G95" s="294"/>
      <c r="H95" s="295"/>
      <c r="I95" s="298"/>
      <c r="J95" s="294"/>
      <c r="K95" s="294"/>
      <c r="L95" s="294"/>
      <c r="M95" s="299"/>
    </row>
  </sheetData>
  <mergeCells count="14">
    <mergeCell ref="A2:M2"/>
    <mergeCell ref="A3:E3"/>
    <mergeCell ref="F3:J3"/>
    <mergeCell ref="A4:D4"/>
    <mergeCell ref="E4:L4"/>
    <mergeCell ref="H5:L5"/>
    <mergeCell ref="A5:A6"/>
    <mergeCell ref="B5:B6"/>
    <mergeCell ref="C5:C6"/>
    <mergeCell ref="D5:D6"/>
    <mergeCell ref="E5:E6"/>
    <mergeCell ref="F5:F6"/>
    <mergeCell ref="G5:G6"/>
    <mergeCell ref="M4:M6"/>
  </mergeCells>
  <pageMargins left="0.0784722222222222" right="0.118055555555556" top="0.588888888888889" bottom="0.409027777777778" header="0.313888888888889" footer="0.313888888888889"/>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3"/>
  <sheetViews>
    <sheetView workbookViewId="0">
      <pane xSplit="1" ySplit="5" topLeftCell="B81" activePane="bottomRight" state="frozen"/>
      <selection/>
      <selection pane="topRight"/>
      <selection pane="bottomLeft"/>
      <selection pane="bottomRight" activeCell="K111" sqref="K111"/>
    </sheetView>
  </sheetViews>
  <sheetFormatPr defaultColWidth="9" defaultRowHeight="13.5"/>
  <cols>
    <col min="1" max="1" width="4" style="127" customWidth="1"/>
    <col min="2" max="2" width="16.625" style="128" customWidth="1"/>
    <col min="3" max="3" width="13.375" style="127" customWidth="1"/>
    <col min="4" max="4" width="10.25" style="129" customWidth="1"/>
    <col min="5" max="5" width="4" style="127" customWidth="1"/>
    <col min="6" max="6" width="31.4333333333333" style="127" customWidth="1"/>
    <col min="7" max="7" width="32.5166666666667" style="130" customWidth="1"/>
    <col min="8" max="8" width="16.75" style="131" hidden="1" customWidth="1"/>
    <col min="9" max="9" width="11.2833333333333" style="132" customWidth="1"/>
    <col min="10" max="10" width="13.1583333333333" style="133" customWidth="1"/>
    <col min="11" max="11" width="12.0333333333333" style="133" customWidth="1"/>
  </cols>
  <sheetData>
    <row r="1" spans="1:1">
      <c r="A1" s="134" t="s">
        <v>156</v>
      </c>
    </row>
    <row r="2" ht="22.5" spans="1:11">
      <c r="A2" s="135" t="s">
        <v>157</v>
      </c>
      <c r="B2" s="135"/>
      <c r="C2" s="135"/>
      <c r="D2" s="136"/>
      <c r="E2" s="135"/>
      <c r="F2" s="135"/>
      <c r="G2" s="135"/>
      <c r="H2" s="135"/>
      <c r="I2" s="136"/>
      <c r="J2" s="136"/>
      <c r="K2" s="136"/>
    </row>
    <row r="3" s="124" customFormat="1" ht="14.25" spans="1:11">
      <c r="A3" s="137" t="s">
        <v>2</v>
      </c>
      <c r="B3" s="138"/>
      <c r="C3" s="138"/>
      <c r="D3" s="139"/>
      <c r="E3" s="138"/>
      <c r="F3" s="138"/>
      <c r="G3" s="5" t="s">
        <v>3</v>
      </c>
      <c r="H3" s="5"/>
      <c r="I3" s="160" t="s">
        <v>158</v>
      </c>
      <c r="J3" s="160"/>
      <c r="K3" s="160"/>
    </row>
    <row r="4" ht="18.75" customHeight="1" spans="1:11">
      <c r="A4" s="39" t="s">
        <v>159</v>
      </c>
      <c r="B4" s="39"/>
      <c r="C4" s="39"/>
      <c r="D4" s="140"/>
      <c r="E4" s="39"/>
      <c r="F4" s="39"/>
      <c r="G4" s="39" t="s">
        <v>160</v>
      </c>
      <c r="H4" s="39"/>
      <c r="I4" s="140"/>
      <c r="J4" s="140"/>
      <c r="K4" s="140"/>
    </row>
    <row r="5" s="125" customFormat="1" ht="27" spans="1:11">
      <c r="A5" s="12" t="s">
        <v>161</v>
      </c>
      <c r="B5" s="12" t="s">
        <v>162</v>
      </c>
      <c r="C5" s="141" t="s">
        <v>163</v>
      </c>
      <c r="D5" s="142" t="s">
        <v>164</v>
      </c>
      <c r="E5" s="12" t="s">
        <v>161</v>
      </c>
      <c r="F5" s="143" t="s">
        <v>165</v>
      </c>
      <c r="G5" s="144" t="s">
        <v>166</v>
      </c>
      <c r="H5" s="145" t="s">
        <v>163</v>
      </c>
      <c r="I5" s="161" t="s">
        <v>167</v>
      </c>
      <c r="J5" s="162" t="s">
        <v>168</v>
      </c>
      <c r="K5" s="142" t="s">
        <v>164</v>
      </c>
    </row>
    <row r="6" spans="1:11">
      <c r="A6" s="146">
        <v>1</v>
      </c>
      <c r="B6" s="114" t="s">
        <v>169</v>
      </c>
      <c r="C6" s="147">
        <v>134</v>
      </c>
      <c r="D6" s="148">
        <v>134</v>
      </c>
      <c r="E6" s="149">
        <v>1</v>
      </c>
      <c r="F6" s="150" t="s">
        <v>170</v>
      </c>
      <c r="G6" s="150" t="s">
        <v>171</v>
      </c>
      <c r="H6" s="151">
        <v>500000</v>
      </c>
      <c r="I6" s="163">
        <v>50</v>
      </c>
      <c r="J6" s="164"/>
      <c r="K6" s="163">
        <f>I6+J6</f>
        <v>50</v>
      </c>
    </row>
    <row r="7" spans="1:11">
      <c r="A7" s="146">
        <v>2</v>
      </c>
      <c r="B7" s="114" t="s">
        <v>172</v>
      </c>
      <c r="C7" s="147">
        <f>29600-C6</f>
        <v>29466</v>
      </c>
      <c r="D7" s="148">
        <v>24866</v>
      </c>
      <c r="E7" s="149">
        <v>2</v>
      </c>
      <c r="F7" s="152" t="s">
        <v>173</v>
      </c>
      <c r="G7" s="150" t="s">
        <v>174</v>
      </c>
      <c r="H7" s="151">
        <v>2400000</v>
      </c>
      <c r="I7" s="163">
        <v>240</v>
      </c>
      <c r="J7" s="164"/>
      <c r="K7" s="163">
        <f t="shared" ref="K7:K37" si="0">I7+J7</f>
        <v>240</v>
      </c>
    </row>
    <row r="8" ht="14.25" spans="1:11">
      <c r="A8" s="146">
        <v>3</v>
      </c>
      <c r="B8" s="46"/>
      <c r="C8" s="153"/>
      <c r="D8" s="148"/>
      <c r="E8" s="149">
        <v>3</v>
      </c>
      <c r="F8" s="154" t="s">
        <v>175</v>
      </c>
      <c r="G8" s="150" t="s">
        <v>176</v>
      </c>
      <c r="H8" s="151">
        <v>10000000</v>
      </c>
      <c r="I8" s="163">
        <v>1000</v>
      </c>
      <c r="J8" s="164"/>
      <c r="K8" s="163">
        <f t="shared" si="0"/>
        <v>1000</v>
      </c>
    </row>
    <row r="9" ht="24" spans="1:11">
      <c r="A9" s="146">
        <v>4</v>
      </c>
      <c r="B9" s="46"/>
      <c r="C9" s="153"/>
      <c r="D9" s="148"/>
      <c r="E9" s="149">
        <v>4</v>
      </c>
      <c r="F9" s="155" t="s">
        <v>177</v>
      </c>
      <c r="G9" s="150" t="s">
        <v>178</v>
      </c>
      <c r="H9" s="151">
        <v>3000000</v>
      </c>
      <c r="I9" s="163">
        <v>300</v>
      </c>
      <c r="J9" s="164">
        <v>-300</v>
      </c>
      <c r="K9" s="163">
        <f t="shared" si="0"/>
        <v>0</v>
      </c>
    </row>
    <row r="10" ht="14.25" spans="1:11">
      <c r="A10" s="146">
        <v>5</v>
      </c>
      <c r="B10" s="46"/>
      <c r="C10" s="153"/>
      <c r="D10" s="148"/>
      <c r="E10" s="149">
        <v>5</v>
      </c>
      <c r="F10" s="150" t="s">
        <v>179</v>
      </c>
      <c r="G10" s="150" t="s">
        <v>180</v>
      </c>
      <c r="H10" s="151">
        <v>2000000</v>
      </c>
      <c r="I10" s="163">
        <v>200</v>
      </c>
      <c r="J10" s="164"/>
      <c r="K10" s="163">
        <f t="shared" si="0"/>
        <v>200</v>
      </c>
    </row>
    <row r="11" ht="14.25" spans="1:11">
      <c r="A11" s="146">
        <v>6</v>
      </c>
      <c r="B11" s="46"/>
      <c r="C11" s="153"/>
      <c r="D11" s="148"/>
      <c r="E11" s="149">
        <v>6</v>
      </c>
      <c r="F11" s="154" t="s">
        <v>181</v>
      </c>
      <c r="G11" s="150" t="s">
        <v>182</v>
      </c>
      <c r="H11" s="151">
        <v>500000</v>
      </c>
      <c r="I11" s="163">
        <v>50</v>
      </c>
      <c r="J11" s="164"/>
      <c r="K11" s="163">
        <f t="shared" si="0"/>
        <v>50</v>
      </c>
    </row>
    <row r="12" ht="14.25" spans="1:11">
      <c r="A12" s="146">
        <v>7</v>
      </c>
      <c r="B12" s="46"/>
      <c r="C12" s="153"/>
      <c r="D12" s="148"/>
      <c r="E12" s="149">
        <v>7</v>
      </c>
      <c r="F12" s="154" t="s">
        <v>183</v>
      </c>
      <c r="G12" s="150" t="s">
        <v>180</v>
      </c>
      <c r="H12" s="151">
        <f>20000000-1188353</f>
        <v>18811647</v>
      </c>
      <c r="I12" s="163">
        <v>1881.16</v>
      </c>
      <c r="J12" s="164"/>
      <c r="K12" s="163">
        <f t="shared" si="0"/>
        <v>1881.16</v>
      </c>
    </row>
    <row r="13" ht="14.25" spans="1:11">
      <c r="A13" s="146">
        <v>8</v>
      </c>
      <c r="B13" s="46"/>
      <c r="C13" s="153"/>
      <c r="D13" s="148"/>
      <c r="E13" s="149">
        <v>8</v>
      </c>
      <c r="F13" s="150" t="s">
        <v>184</v>
      </c>
      <c r="G13" s="150" t="s">
        <v>180</v>
      </c>
      <c r="H13" s="151">
        <v>500000</v>
      </c>
      <c r="I13" s="163">
        <v>50</v>
      </c>
      <c r="J13" s="164"/>
      <c r="K13" s="163">
        <f t="shared" si="0"/>
        <v>50</v>
      </c>
    </row>
    <row r="14" ht="14.25" spans="1:11">
      <c r="A14" s="146">
        <v>9</v>
      </c>
      <c r="B14" s="46"/>
      <c r="C14" s="153"/>
      <c r="D14" s="148"/>
      <c r="E14" s="149">
        <v>9</v>
      </c>
      <c r="F14" s="150" t="s">
        <v>185</v>
      </c>
      <c r="G14" s="150" t="s">
        <v>176</v>
      </c>
      <c r="H14" s="151">
        <v>400000</v>
      </c>
      <c r="I14" s="163">
        <v>40</v>
      </c>
      <c r="J14" s="164"/>
      <c r="K14" s="163">
        <f t="shared" si="0"/>
        <v>40</v>
      </c>
    </row>
    <row r="15" ht="14.25" spans="1:11">
      <c r="A15" s="146">
        <v>10</v>
      </c>
      <c r="B15" s="46"/>
      <c r="C15" s="153"/>
      <c r="D15" s="156"/>
      <c r="E15" s="149">
        <v>10</v>
      </c>
      <c r="F15" s="150" t="s">
        <v>186</v>
      </c>
      <c r="G15" s="150" t="s">
        <v>182</v>
      </c>
      <c r="H15" s="151">
        <v>7000000</v>
      </c>
      <c r="I15" s="163">
        <v>700</v>
      </c>
      <c r="J15" s="164"/>
      <c r="K15" s="163">
        <f t="shared" si="0"/>
        <v>700</v>
      </c>
    </row>
    <row r="16" ht="24" spans="1:11">
      <c r="A16" s="146">
        <v>11</v>
      </c>
      <c r="B16" s="53"/>
      <c r="C16" s="153"/>
      <c r="D16" s="156"/>
      <c r="E16" s="149">
        <v>11</v>
      </c>
      <c r="F16" s="150" t="s">
        <v>187</v>
      </c>
      <c r="G16" s="150" t="s">
        <v>178</v>
      </c>
      <c r="H16" s="151">
        <f>15000000</f>
        <v>15000000</v>
      </c>
      <c r="I16" s="163">
        <v>1500</v>
      </c>
      <c r="J16" s="164">
        <v>-1000</v>
      </c>
      <c r="K16" s="163">
        <f t="shared" si="0"/>
        <v>500</v>
      </c>
    </row>
    <row r="17" ht="24" spans="1:11">
      <c r="A17" s="146">
        <v>12</v>
      </c>
      <c r="B17" s="46"/>
      <c r="C17" s="157"/>
      <c r="D17" s="156"/>
      <c r="E17" s="149">
        <v>12</v>
      </c>
      <c r="F17" s="150" t="s">
        <v>188</v>
      </c>
      <c r="G17" s="150" t="s">
        <v>178</v>
      </c>
      <c r="H17" s="151">
        <v>500000</v>
      </c>
      <c r="I17" s="163">
        <v>50</v>
      </c>
      <c r="J17" s="164"/>
      <c r="K17" s="163">
        <f t="shared" si="0"/>
        <v>50</v>
      </c>
    </row>
    <row r="18" ht="14.25" spans="1:11">
      <c r="A18" s="146">
        <v>13</v>
      </c>
      <c r="B18" s="53"/>
      <c r="C18" s="158"/>
      <c r="D18" s="156"/>
      <c r="E18" s="149">
        <v>13</v>
      </c>
      <c r="F18" s="150" t="s">
        <v>189</v>
      </c>
      <c r="G18" s="150" t="s">
        <v>180</v>
      </c>
      <c r="H18" s="151">
        <v>1000000</v>
      </c>
      <c r="I18" s="163">
        <v>100</v>
      </c>
      <c r="J18" s="164">
        <v>-100</v>
      </c>
      <c r="K18" s="163">
        <f t="shared" si="0"/>
        <v>0</v>
      </c>
    </row>
    <row r="19" ht="14.25" spans="1:11">
      <c r="A19" s="146">
        <v>14</v>
      </c>
      <c r="B19" s="53"/>
      <c r="C19" s="158"/>
      <c r="D19" s="156"/>
      <c r="E19" s="149">
        <v>14</v>
      </c>
      <c r="F19" s="154" t="s">
        <v>190</v>
      </c>
      <c r="G19" s="150" t="s">
        <v>176</v>
      </c>
      <c r="H19" s="151">
        <v>2500000</v>
      </c>
      <c r="I19" s="163">
        <v>250</v>
      </c>
      <c r="J19" s="164"/>
      <c r="K19" s="163">
        <f t="shared" si="0"/>
        <v>250</v>
      </c>
    </row>
    <row r="20" ht="14.25" spans="1:11">
      <c r="A20" s="146">
        <v>15</v>
      </c>
      <c r="B20" s="53"/>
      <c r="C20" s="158"/>
      <c r="D20" s="156"/>
      <c r="E20" s="149">
        <v>15</v>
      </c>
      <c r="F20" s="154" t="s">
        <v>191</v>
      </c>
      <c r="G20" s="150" t="s">
        <v>192</v>
      </c>
      <c r="H20" s="151">
        <f>20000000-1000000-1000000</f>
        <v>18000000</v>
      </c>
      <c r="I20" s="165">
        <v>1800</v>
      </c>
      <c r="J20" s="164"/>
      <c r="K20" s="163">
        <f t="shared" si="0"/>
        <v>1800</v>
      </c>
    </row>
    <row r="21" ht="24" spans="1:11">
      <c r="A21" s="146">
        <v>16</v>
      </c>
      <c r="B21" s="53"/>
      <c r="C21" s="158"/>
      <c r="D21" s="156"/>
      <c r="E21" s="149">
        <v>16</v>
      </c>
      <c r="F21" s="154" t="s">
        <v>193</v>
      </c>
      <c r="G21" s="150" t="s">
        <v>178</v>
      </c>
      <c r="H21" s="151">
        <v>10000000</v>
      </c>
      <c r="I21" s="163">
        <v>1000</v>
      </c>
      <c r="J21" s="164">
        <v>-200</v>
      </c>
      <c r="K21" s="163">
        <f t="shared" si="0"/>
        <v>800</v>
      </c>
    </row>
    <row r="22" ht="14.25" spans="1:11">
      <c r="A22" s="146">
        <v>17</v>
      </c>
      <c r="B22" s="53"/>
      <c r="C22" s="158"/>
      <c r="D22" s="156"/>
      <c r="E22" s="149">
        <v>17</v>
      </c>
      <c r="F22" s="154" t="s">
        <v>194</v>
      </c>
      <c r="G22" s="150" t="s">
        <v>195</v>
      </c>
      <c r="H22" s="151">
        <v>10000000</v>
      </c>
      <c r="I22" s="163">
        <v>1000</v>
      </c>
      <c r="J22" s="164">
        <v>-500</v>
      </c>
      <c r="K22" s="163">
        <f t="shared" si="0"/>
        <v>500</v>
      </c>
    </row>
    <row r="23" ht="24" spans="1:11">
      <c r="A23" s="146">
        <v>18</v>
      </c>
      <c r="B23" s="53"/>
      <c r="C23" s="158"/>
      <c r="D23" s="156"/>
      <c r="E23" s="149">
        <v>18</v>
      </c>
      <c r="F23" s="150" t="s">
        <v>196</v>
      </c>
      <c r="G23" s="150" t="s">
        <v>178</v>
      </c>
      <c r="H23" s="151">
        <v>1000000</v>
      </c>
      <c r="I23" s="163">
        <v>100</v>
      </c>
      <c r="J23" s="164"/>
      <c r="K23" s="163">
        <f t="shared" si="0"/>
        <v>100</v>
      </c>
    </row>
    <row r="24" ht="24" spans="1:11">
      <c r="A24" s="146">
        <v>19</v>
      </c>
      <c r="B24" s="53"/>
      <c r="C24" s="158"/>
      <c r="D24" s="156"/>
      <c r="E24" s="149">
        <v>19</v>
      </c>
      <c r="F24" s="154" t="s">
        <v>197</v>
      </c>
      <c r="G24" s="150" t="s">
        <v>178</v>
      </c>
      <c r="H24" s="151">
        <v>800000</v>
      </c>
      <c r="I24" s="163">
        <v>80</v>
      </c>
      <c r="J24" s="164"/>
      <c r="K24" s="163">
        <f t="shared" si="0"/>
        <v>80</v>
      </c>
    </row>
    <row r="25" ht="24" spans="1:11">
      <c r="A25" s="146">
        <v>20</v>
      </c>
      <c r="B25" s="53"/>
      <c r="C25" s="153"/>
      <c r="D25" s="156" t="s">
        <v>124</v>
      </c>
      <c r="E25" s="149">
        <v>20</v>
      </c>
      <c r="F25" s="154" t="s">
        <v>198</v>
      </c>
      <c r="G25" s="150" t="s">
        <v>178</v>
      </c>
      <c r="H25" s="151">
        <v>800000</v>
      </c>
      <c r="I25" s="163">
        <v>80</v>
      </c>
      <c r="J25" s="164"/>
      <c r="K25" s="163">
        <f t="shared" si="0"/>
        <v>80</v>
      </c>
    </row>
    <row r="26" ht="24" spans="1:11">
      <c r="A26" s="146">
        <v>21</v>
      </c>
      <c r="B26" s="53"/>
      <c r="C26" s="153"/>
      <c r="D26" s="156"/>
      <c r="E26" s="149">
        <v>21</v>
      </c>
      <c r="F26" s="154" t="s">
        <v>199</v>
      </c>
      <c r="G26" s="150" t="s">
        <v>178</v>
      </c>
      <c r="H26" s="151">
        <v>600000</v>
      </c>
      <c r="I26" s="163">
        <v>60</v>
      </c>
      <c r="J26" s="164">
        <v>-20</v>
      </c>
      <c r="K26" s="163">
        <f t="shared" si="0"/>
        <v>40</v>
      </c>
    </row>
    <row r="27" ht="24" spans="1:11">
      <c r="A27" s="146">
        <v>22</v>
      </c>
      <c r="B27" s="53"/>
      <c r="C27" s="153"/>
      <c r="D27" s="156"/>
      <c r="E27" s="149">
        <v>22</v>
      </c>
      <c r="F27" s="154" t="s">
        <v>200</v>
      </c>
      <c r="G27" s="150" t="s">
        <v>178</v>
      </c>
      <c r="H27" s="151">
        <v>100000</v>
      </c>
      <c r="I27" s="163">
        <v>10</v>
      </c>
      <c r="J27" s="164"/>
      <c r="K27" s="163">
        <f t="shared" si="0"/>
        <v>10</v>
      </c>
    </row>
    <row r="28" ht="14.25" spans="1:11">
      <c r="A28" s="146">
        <v>23</v>
      </c>
      <c r="B28" s="53"/>
      <c r="C28" s="153"/>
      <c r="D28" s="156"/>
      <c r="E28" s="149">
        <v>23</v>
      </c>
      <c r="F28" s="154" t="s">
        <v>201</v>
      </c>
      <c r="G28" s="150" t="s">
        <v>176</v>
      </c>
      <c r="H28" s="151">
        <v>1265975.2</v>
      </c>
      <c r="I28" s="163">
        <v>126.6</v>
      </c>
      <c r="J28" s="164"/>
      <c r="K28" s="163">
        <f t="shared" si="0"/>
        <v>126.6</v>
      </c>
    </row>
    <row r="29" ht="14.25" spans="1:11">
      <c r="A29" s="146">
        <v>24</v>
      </c>
      <c r="B29" s="53"/>
      <c r="C29" s="153"/>
      <c r="D29" s="156"/>
      <c r="E29" s="149">
        <v>24</v>
      </c>
      <c r="F29" s="154" t="s">
        <v>202</v>
      </c>
      <c r="G29" s="150" t="s">
        <v>203</v>
      </c>
      <c r="H29" s="151">
        <v>2000000</v>
      </c>
      <c r="I29" s="163">
        <v>200</v>
      </c>
      <c r="J29" s="164"/>
      <c r="K29" s="163">
        <f t="shared" si="0"/>
        <v>200</v>
      </c>
    </row>
    <row r="30" ht="24" spans="1:11">
      <c r="A30" s="146">
        <v>25</v>
      </c>
      <c r="B30" s="53"/>
      <c r="C30" s="153"/>
      <c r="D30" s="156"/>
      <c r="E30" s="149">
        <v>25</v>
      </c>
      <c r="F30" s="154" t="s">
        <v>204</v>
      </c>
      <c r="G30" s="150" t="s">
        <v>178</v>
      </c>
      <c r="H30" s="151">
        <v>1300000</v>
      </c>
      <c r="I30" s="166">
        <v>130</v>
      </c>
      <c r="J30" s="164">
        <v>-130</v>
      </c>
      <c r="K30" s="163">
        <f t="shared" si="0"/>
        <v>0</v>
      </c>
    </row>
    <row r="31" ht="24" spans="1:11">
      <c r="A31" s="146">
        <v>26</v>
      </c>
      <c r="B31" s="53"/>
      <c r="C31" s="153"/>
      <c r="D31" s="156"/>
      <c r="E31" s="149">
        <v>26</v>
      </c>
      <c r="F31" s="154" t="s">
        <v>205</v>
      </c>
      <c r="G31" s="150" t="s">
        <v>178</v>
      </c>
      <c r="H31" s="151">
        <v>1500000</v>
      </c>
      <c r="I31" s="163">
        <v>150</v>
      </c>
      <c r="J31" s="164"/>
      <c r="K31" s="163">
        <f t="shared" si="0"/>
        <v>150</v>
      </c>
    </row>
    <row r="32" ht="24" spans="1:11">
      <c r="A32" s="146">
        <v>27</v>
      </c>
      <c r="B32" s="53"/>
      <c r="C32" s="153"/>
      <c r="D32" s="156"/>
      <c r="E32" s="149">
        <v>27</v>
      </c>
      <c r="F32" s="154" t="s">
        <v>206</v>
      </c>
      <c r="G32" s="150" t="s">
        <v>178</v>
      </c>
      <c r="H32" s="151">
        <v>1500000</v>
      </c>
      <c r="I32" s="163">
        <v>150</v>
      </c>
      <c r="J32" s="164"/>
      <c r="K32" s="163">
        <f t="shared" si="0"/>
        <v>150</v>
      </c>
    </row>
    <row r="33" ht="24" spans="1:11">
      <c r="A33" s="146">
        <v>28</v>
      </c>
      <c r="B33" s="53"/>
      <c r="C33" s="153"/>
      <c r="D33" s="156"/>
      <c r="E33" s="149">
        <v>28</v>
      </c>
      <c r="F33" s="154" t="s">
        <v>207</v>
      </c>
      <c r="G33" s="150" t="s">
        <v>178</v>
      </c>
      <c r="H33" s="151">
        <v>1000000</v>
      </c>
      <c r="I33" s="163">
        <v>100</v>
      </c>
      <c r="J33" s="164"/>
      <c r="K33" s="163">
        <f t="shared" si="0"/>
        <v>100</v>
      </c>
    </row>
    <row r="34" ht="14.25" spans="1:11">
      <c r="A34" s="146">
        <v>29</v>
      </c>
      <c r="B34" s="53"/>
      <c r="C34" s="158"/>
      <c r="D34" s="156"/>
      <c r="E34" s="149">
        <v>29</v>
      </c>
      <c r="F34" s="154" t="s">
        <v>208</v>
      </c>
      <c r="G34" s="150" t="s">
        <v>176</v>
      </c>
      <c r="H34" s="151">
        <v>2000000</v>
      </c>
      <c r="I34" s="163">
        <v>200</v>
      </c>
      <c r="J34" s="164">
        <v>-200</v>
      </c>
      <c r="K34" s="163">
        <f t="shared" si="0"/>
        <v>0</v>
      </c>
    </row>
    <row r="35" ht="24" spans="1:11">
      <c r="A35" s="146">
        <v>30</v>
      </c>
      <c r="B35" s="53"/>
      <c r="C35" s="158"/>
      <c r="D35" s="156"/>
      <c r="E35" s="149">
        <v>30</v>
      </c>
      <c r="F35" s="154" t="s">
        <v>209</v>
      </c>
      <c r="G35" s="150" t="s">
        <v>178</v>
      </c>
      <c r="H35" s="151">
        <v>200000</v>
      </c>
      <c r="I35" s="163">
        <v>20</v>
      </c>
      <c r="J35" s="164"/>
      <c r="K35" s="163">
        <f t="shared" si="0"/>
        <v>20</v>
      </c>
    </row>
    <row r="36" ht="14.25" spans="1:11">
      <c r="A36" s="146">
        <v>31</v>
      </c>
      <c r="B36" s="53"/>
      <c r="C36" s="158"/>
      <c r="D36" s="156"/>
      <c r="E36" s="149">
        <v>31</v>
      </c>
      <c r="F36" s="154" t="s">
        <v>210</v>
      </c>
      <c r="G36" s="150" t="s">
        <v>176</v>
      </c>
      <c r="H36" s="151">
        <v>12000000</v>
      </c>
      <c r="I36" s="163">
        <v>1200</v>
      </c>
      <c r="J36" s="164">
        <v>-400</v>
      </c>
      <c r="K36" s="163">
        <f t="shared" si="0"/>
        <v>800</v>
      </c>
    </row>
    <row r="37" ht="24" spans="1:11">
      <c r="A37" s="146">
        <v>32</v>
      </c>
      <c r="B37" s="53"/>
      <c r="C37" s="158"/>
      <c r="D37" s="156"/>
      <c r="E37" s="149">
        <v>32</v>
      </c>
      <c r="F37" s="154" t="s">
        <v>211</v>
      </c>
      <c r="G37" s="150" t="s">
        <v>178</v>
      </c>
      <c r="H37" s="151">
        <v>8000000</v>
      </c>
      <c r="I37" s="163">
        <v>800</v>
      </c>
      <c r="J37" s="164">
        <v>-800</v>
      </c>
      <c r="K37" s="163">
        <f t="shared" si="0"/>
        <v>0</v>
      </c>
    </row>
    <row r="38" ht="24" spans="1:11">
      <c r="A38" s="146">
        <v>33</v>
      </c>
      <c r="B38" s="53"/>
      <c r="C38" s="158"/>
      <c r="D38" s="156"/>
      <c r="E38" s="149">
        <v>33</v>
      </c>
      <c r="F38" s="154" t="s">
        <v>212</v>
      </c>
      <c r="G38" s="150" t="s">
        <v>178</v>
      </c>
      <c r="H38" s="151">
        <v>300000</v>
      </c>
      <c r="I38" s="163">
        <v>30</v>
      </c>
      <c r="J38" s="164"/>
      <c r="K38" s="163">
        <f t="shared" ref="K38:K53" si="1">I38+J38</f>
        <v>30</v>
      </c>
    </row>
    <row r="39" ht="14.25" spans="1:11">
      <c r="A39" s="146">
        <v>34</v>
      </c>
      <c r="B39" s="53"/>
      <c r="C39" s="158"/>
      <c r="D39" s="156"/>
      <c r="E39" s="149">
        <v>34</v>
      </c>
      <c r="F39" s="154" t="s">
        <v>213</v>
      </c>
      <c r="G39" s="150" t="s">
        <v>180</v>
      </c>
      <c r="H39" s="151">
        <v>1279520</v>
      </c>
      <c r="I39" s="163">
        <v>127.95</v>
      </c>
      <c r="J39" s="164"/>
      <c r="K39" s="163">
        <f t="shared" si="1"/>
        <v>127.95</v>
      </c>
    </row>
    <row r="40" ht="24" spans="1:11">
      <c r="A40" s="146">
        <v>35</v>
      </c>
      <c r="B40" s="53"/>
      <c r="C40" s="158"/>
      <c r="D40" s="156"/>
      <c r="E40" s="149">
        <v>35</v>
      </c>
      <c r="F40" s="154" t="s">
        <v>214</v>
      </c>
      <c r="G40" s="150" t="s">
        <v>178</v>
      </c>
      <c r="H40" s="151">
        <v>100000</v>
      </c>
      <c r="I40" s="163">
        <v>10</v>
      </c>
      <c r="J40" s="164"/>
      <c r="K40" s="163">
        <f t="shared" si="1"/>
        <v>10</v>
      </c>
    </row>
    <row r="41" ht="24" spans="1:11">
      <c r="A41" s="146">
        <v>36</v>
      </c>
      <c r="B41" s="53"/>
      <c r="C41" s="158"/>
      <c r="D41" s="156"/>
      <c r="E41" s="149">
        <v>36</v>
      </c>
      <c r="F41" s="154" t="s">
        <v>215</v>
      </c>
      <c r="G41" s="150" t="s">
        <v>178</v>
      </c>
      <c r="H41" s="151">
        <v>1000000</v>
      </c>
      <c r="I41" s="163">
        <v>100</v>
      </c>
      <c r="J41" s="164">
        <v>-100</v>
      </c>
      <c r="K41" s="163">
        <f t="shared" si="1"/>
        <v>0</v>
      </c>
    </row>
    <row r="42" ht="14.25" spans="1:11">
      <c r="A42" s="146">
        <v>37</v>
      </c>
      <c r="B42" s="53"/>
      <c r="C42" s="158"/>
      <c r="D42" s="156"/>
      <c r="E42" s="149">
        <v>37</v>
      </c>
      <c r="F42" s="155" t="s">
        <v>216</v>
      </c>
      <c r="G42" s="150" t="s">
        <v>176</v>
      </c>
      <c r="H42" s="151">
        <v>1500000</v>
      </c>
      <c r="I42" s="163">
        <v>150</v>
      </c>
      <c r="J42" s="164"/>
      <c r="K42" s="163">
        <f t="shared" si="1"/>
        <v>150</v>
      </c>
    </row>
    <row r="43" ht="24" spans="1:11">
      <c r="A43" s="146">
        <v>38</v>
      </c>
      <c r="B43" s="53"/>
      <c r="C43" s="158"/>
      <c r="D43" s="156"/>
      <c r="E43" s="149">
        <v>38</v>
      </c>
      <c r="F43" s="155" t="s">
        <v>217</v>
      </c>
      <c r="G43" s="150" t="s">
        <v>178</v>
      </c>
      <c r="H43" s="151">
        <v>2500000</v>
      </c>
      <c r="I43" s="163">
        <v>250</v>
      </c>
      <c r="J43" s="164"/>
      <c r="K43" s="163">
        <f t="shared" si="1"/>
        <v>250</v>
      </c>
    </row>
    <row r="44" ht="14.25" spans="1:11">
      <c r="A44" s="146">
        <v>39</v>
      </c>
      <c r="B44" s="53"/>
      <c r="C44" s="158"/>
      <c r="D44" s="156"/>
      <c r="E44" s="149">
        <v>39</v>
      </c>
      <c r="F44" s="155" t="s">
        <v>218</v>
      </c>
      <c r="G44" s="150" t="s">
        <v>180</v>
      </c>
      <c r="H44" s="151">
        <v>9000000</v>
      </c>
      <c r="I44" s="163">
        <v>900</v>
      </c>
      <c r="J44" s="164"/>
      <c r="K44" s="163">
        <f t="shared" si="1"/>
        <v>900</v>
      </c>
    </row>
    <row r="45" ht="14.25" spans="1:11">
      <c r="A45" s="146">
        <v>40</v>
      </c>
      <c r="B45" s="53"/>
      <c r="C45" s="158"/>
      <c r="D45" s="156"/>
      <c r="E45" s="149">
        <v>40</v>
      </c>
      <c r="F45" s="155" t="s">
        <v>219</v>
      </c>
      <c r="G45" s="150" t="s">
        <v>176</v>
      </c>
      <c r="H45" s="151">
        <v>500000</v>
      </c>
      <c r="I45" s="163">
        <v>50</v>
      </c>
      <c r="J45" s="164"/>
      <c r="K45" s="163">
        <f t="shared" si="1"/>
        <v>50</v>
      </c>
    </row>
    <row r="46" customFormat="1" ht="24" spans="1:11">
      <c r="A46" s="146">
        <v>41</v>
      </c>
      <c r="B46" s="53"/>
      <c r="C46" s="158"/>
      <c r="D46" s="156"/>
      <c r="E46" s="149">
        <v>41</v>
      </c>
      <c r="F46" s="155" t="s">
        <v>220</v>
      </c>
      <c r="G46" s="150" t="s">
        <v>178</v>
      </c>
      <c r="H46" s="151">
        <v>900000</v>
      </c>
      <c r="I46" s="163">
        <v>90</v>
      </c>
      <c r="J46" s="164"/>
      <c r="K46" s="163">
        <f t="shared" si="1"/>
        <v>90</v>
      </c>
    </row>
    <row r="47" customFormat="1" ht="24" spans="1:11">
      <c r="A47" s="146">
        <v>42</v>
      </c>
      <c r="B47" s="53"/>
      <c r="C47" s="158"/>
      <c r="D47" s="156"/>
      <c r="E47" s="149">
        <v>42</v>
      </c>
      <c r="F47" s="155" t="s">
        <v>221</v>
      </c>
      <c r="G47" s="150" t="s">
        <v>178</v>
      </c>
      <c r="H47" s="151">
        <v>100000</v>
      </c>
      <c r="I47" s="163">
        <v>10</v>
      </c>
      <c r="J47" s="164"/>
      <c r="K47" s="163">
        <f t="shared" si="1"/>
        <v>10</v>
      </c>
    </row>
    <row r="48" customFormat="1" ht="24" spans="1:11">
      <c r="A48" s="146">
        <v>43</v>
      </c>
      <c r="B48" s="53"/>
      <c r="C48" s="158"/>
      <c r="D48" s="156"/>
      <c r="E48" s="149">
        <v>43</v>
      </c>
      <c r="F48" s="155" t="s">
        <v>222</v>
      </c>
      <c r="G48" s="150" t="s">
        <v>178</v>
      </c>
      <c r="H48" s="151">
        <v>300000</v>
      </c>
      <c r="I48" s="163">
        <v>30</v>
      </c>
      <c r="J48" s="164"/>
      <c r="K48" s="163">
        <f t="shared" si="1"/>
        <v>30</v>
      </c>
    </row>
    <row r="49" customFormat="1" ht="14.25" spans="1:11">
      <c r="A49" s="146">
        <v>44</v>
      </c>
      <c r="B49" s="53"/>
      <c r="C49" s="158"/>
      <c r="D49" s="156"/>
      <c r="E49" s="149">
        <v>44</v>
      </c>
      <c r="F49" s="155" t="s">
        <v>223</v>
      </c>
      <c r="G49" s="150" t="s">
        <v>174</v>
      </c>
      <c r="H49" s="151">
        <v>420000</v>
      </c>
      <c r="I49" s="167">
        <v>42</v>
      </c>
      <c r="J49" s="164"/>
      <c r="K49" s="163">
        <f t="shared" si="1"/>
        <v>42</v>
      </c>
    </row>
    <row r="50" customFormat="1" ht="24" spans="1:11">
      <c r="A50" s="146">
        <v>45</v>
      </c>
      <c r="B50" s="53"/>
      <c r="C50" s="158"/>
      <c r="D50" s="156"/>
      <c r="E50" s="149">
        <v>45</v>
      </c>
      <c r="F50" s="155" t="s">
        <v>224</v>
      </c>
      <c r="G50" s="150" t="s">
        <v>178</v>
      </c>
      <c r="H50" s="151">
        <v>1743000</v>
      </c>
      <c r="I50" s="167">
        <v>174.3</v>
      </c>
      <c r="J50" s="164"/>
      <c r="K50" s="163">
        <f t="shared" si="1"/>
        <v>174.3</v>
      </c>
    </row>
    <row r="51" customFormat="1" ht="14.25" spans="1:11">
      <c r="A51" s="146">
        <v>46</v>
      </c>
      <c r="B51" s="53"/>
      <c r="C51" s="158"/>
      <c r="D51" s="156"/>
      <c r="E51" s="149">
        <v>46</v>
      </c>
      <c r="F51" s="155" t="s">
        <v>225</v>
      </c>
      <c r="G51" s="150" t="s">
        <v>174</v>
      </c>
      <c r="H51" s="151">
        <v>1632000</v>
      </c>
      <c r="I51" s="163">
        <v>163.2</v>
      </c>
      <c r="J51" s="164"/>
      <c r="K51" s="163">
        <f t="shared" si="1"/>
        <v>163.2</v>
      </c>
    </row>
    <row r="52" customFormat="1" ht="14.25" spans="1:11">
      <c r="A52" s="146">
        <v>47</v>
      </c>
      <c r="B52" s="53"/>
      <c r="C52" s="158"/>
      <c r="D52" s="156"/>
      <c r="E52" s="149">
        <v>47</v>
      </c>
      <c r="F52" s="155" t="s">
        <v>226</v>
      </c>
      <c r="G52" s="150" t="s">
        <v>174</v>
      </c>
      <c r="H52" s="151">
        <v>860000</v>
      </c>
      <c r="I52" s="163">
        <v>86</v>
      </c>
      <c r="J52" s="164"/>
      <c r="K52" s="163">
        <f t="shared" si="1"/>
        <v>86</v>
      </c>
    </row>
    <row r="53" customFormat="1" ht="14.25" spans="1:11">
      <c r="A53" s="146">
        <v>48</v>
      </c>
      <c r="B53" s="53"/>
      <c r="C53" s="158"/>
      <c r="D53" s="156"/>
      <c r="E53" s="149">
        <v>48</v>
      </c>
      <c r="F53" s="155" t="s">
        <v>227</v>
      </c>
      <c r="G53" s="150" t="s">
        <v>203</v>
      </c>
      <c r="H53" s="151">
        <v>2000000</v>
      </c>
      <c r="I53" s="163">
        <v>200</v>
      </c>
      <c r="J53" s="164"/>
      <c r="K53" s="163">
        <f t="shared" si="1"/>
        <v>200</v>
      </c>
    </row>
    <row r="54" customFormat="1" ht="24" spans="1:11">
      <c r="A54" s="146">
        <v>49</v>
      </c>
      <c r="B54" s="53"/>
      <c r="C54" s="158"/>
      <c r="D54" s="156"/>
      <c r="E54" s="149">
        <v>49</v>
      </c>
      <c r="F54" s="155" t="s">
        <v>228</v>
      </c>
      <c r="G54" s="150" t="s">
        <v>178</v>
      </c>
      <c r="H54" s="151">
        <v>7721000</v>
      </c>
      <c r="I54" s="163">
        <v>772.1</v>
      </c>
      <c r="J54" s="164"/>
      <c r="K54" s="163">
        <f t="shared" ref="K54:K64" si="2">I54+J54</f>
        <v>772.1</v>
      </c>
    </row>
    <row r="55" customFormat="1" ht="24" spans="1:11">
      <c r="A55" s="146">
        <v>50</v>
      </c>
      <c r="B55" s="53"/>
      <c r="C55" s="158"/>
      <c r="D55" s="156"/>
      <c r="E55" s="149">
        <v>50</v>
      </c>
      <c r="F55" s="155" t="s">
        <v>229</v>
      </c>
      <c r="G55" s="150" t="s">
        <v>178</v>
      </c>
      <c r="H55" s="151">
        <v>3715000</v>
      </c>
      <c r="I55" s="163">
        <v>371.5</v>
      </c>
      <c r="J55" s="164"/>
      <c r="K55" s="163">
        <f t="shared" si="2"/>
        <v>371.5</v>
      </c>
    </row>
    <row r="56" customFormat="1" ht="14.25" spans="1:11">
      <c r="A56" s="146">
        <v>51</v>
      </c>
      <c r="B56" s="53"/>
      <c r="C56" s="158"/>
      <c r="D56" s="156"/>
      <c r="E56" s="149">
        <v>51</v>
      </c>
      <c r="F56" s="155" t="s">
        <v>230</v>
      </c>
      <c r="G56" s="150" t="s">
        <v>182</v>
      </c>
      <c r="H56" s="151">
        <v>1300000</v>
      </c>
      <c r="I56" s="163">
        <v>130</v>
      </c>
      <c r="J56" s="164"/>
      <c r="K56" s="163">
        <f t="shared" si="2"/>
        <v>130</v>
      </c>
    </row>
    <row r="57" customFormat="1" ht="24" spans="1:11">
      <c r="A57" s="146">
        <v>52</v>
      </c>
      <c r="B57" s="53"/>
      <c r="C57" s="158"/>
      <c r="D57" s="156"/>
      <c r="E57" s="149">
        <v>52</v>
      </c>
      <c r="F57" s="155" t="s">
        <v>231</v>
      </c>
      <c r="G57" s="150" t="s">
        <v>178</v>
      </c>
      <c r="H57" s="151">
        <v>10274066.3</v>
      </c>
      <c r="I57" s="163">
        <v>1027.41</v>
      </c>
      <c r="J57" s="164"/>
      <c r="K57" s="163">
        <f t="shared" si="2"/>
        <v>1027.41</v>
      </c>
    </row>
    <row r="58" customFormat="1" ht="24" spans="1:11">
      <c r="A58" s="146">
        <v>53</v>
      </c>
      <c r="B58" s="53"/>
      <c r="C58" s="158"/>
      <c r="D58" s="156"/>
      <c r="E58" s="149">
        <v>53</v>
      </c>
      <c r="F58" s="155" t="s">
        <v>232</v>
      </c>
      <c r="G58" s="150" t="s">
        <v>178</v>
      </c>
      <c r="H58" s="151">
        <v>800000</v>
      </c>
      <c r="I58" s="163">
        <v>80</v>
      </c>
      <c r="J58" s="164"/>
      <c r="K58" s="163">
        <f t="shared" si="2"/>
        <v>80</v>
      </c>
    </row>
    <row r="59" customFormat="1" ht="14.25" spans="1:11">
      <c r="A59" s="146">
        <v>54</v>
      </c>
      <c r="B59" s="53"/>
      <c r="C59" s="158"/>
      <c r="D59" s="156"/>
      <c r="E59" s="149">
        <v>54</v>
      </c>
      <c r="F59" s="155" t="s">
        <v>233</v>
      </c>
      <c r="G59" s="150" t="s">
        <v>234</v>
      </c>
      <c r="H59" s="151">
        <v>758000</v>
      </c>
      <c r="I59" s="168">
        <v>75.8</v>
      </c>
      <c r="J59" s="164"/>
      <c r="K59" s="163">
        <f t="shared" si="2"/>
        <v>75.8</v>
      </c>
    </row>
    <row r="60" customFormat="1" ht="14.25" spans="1:11">
      <c r="A60" s="146">
        <v>55</v>
      </c>
      <c r="B60" s="53"/>
      <c r="C60" s="158"/>
      <c r="D60" s="156"/>
      <c r="E60" s="149">
        <v>55</v>
      </c>
      <c r="F60" s="159" t="s">
        <v>235</v>
      </c>
      <c r="G60" s="150" t="s">
        <v>234</v>
      </c>
      <c r="H60" s="151">
        <v>7662490.8</v>
      </c>
      <c r="I60" s="168">
        <v>766.25</v>
      </c>
      <c r="J60" s="164"/>
      <c r="K60" s="163">
        <f t="shared" si="2"/>
        <v>766.25</v>
      </c>
    </row>
    <row r="61" customFormat="1" ht="14.25" spans="1:11">
      <c r="A61" s="146">
        <v>56</v>
      </c>
      <c r="B61" s="53"/>
      <c r="C61" s="158"/>
      <c r="D61" s="156"/>
      <c r="E61" s="149">
        <v>56</v>
      </c>
      <c r="F61" s="155" t="s">
        <v>236</v>
      </c>
      <c r="G61" s="150" t="s">
        <v>182</v>
      </c>
      <c r="H61" s="151">
        <v>1179300</v>
      </c>
      <c r="I61" s="168">
        <v>117.93</v>
      </c>
      <c r="J61" s="164"/>
      <c r="K61" s="163">
        <f t="shared" si="2"/>
        <v>117.93</v>
      </c>
    </row>
    <row r="62" customFormat="1" ht="24" spans="1:11">
      <c r="A62" s="146">
        <v>57</v>
      </c>
      <c r="B62" s="53"/>
      <c r="C62" s="158"/>
      <c r="D62" s="156"/>
      <c r="E62" s="149">
        <v>57</v>
      </c>
      <c r="F62" s="155" t="s">
        <v>237</v>
      </c>
      <c r="G62" s="150" t="s">
        <v>178</v>
      </c>
      <c r="H62" s="151">
        <v>178000</v>
      </c>
      <c r="I62" s="168">
        <v>17.8</v>
      </c>
      <c r="J62" s="164"/>
      <c r="K62" s="163">
        <f t="shared" si="2"/>
        <v>17.8</v>
      </c>
    </row>
    <row r="63" customFormat="1" ht="14.25" spans="1:11">
      <c r="A63" s="146">
        <v>58</v>
      </c>
      <c r="B63" s="53"/>
      <c r="C63" s="158"/>
      <c r="D63" s="156"/>
      <c r="E63" s="149">
        <v>58</v>
      </c>
      <c r="F63" s="155" t="s">
        <v>238</v>
      </c>
      <c r="G63" s="150" t="s">
        <v>182</v>
      </c>
      <c r="H63" s="151">
        <v>3386416</v>
      </c>
      <c r="I63" s="168">
        <v>338.64</v>
      </c>
      <c r="J63" s="164"/>
      <c r="K63" s="163">
        <f t="shared" si="2"/>
        <v>338.64</v>
      </c>
    </row>
    <row r="64" customFormat="1" ht="14.25" spans="1:11">
      <c r="A64" s="146">
        <v>59</v>
      </c>
      <c r="B64" s="53"/>
      <c r="C64" s="158"/>
      <c r="D64" s="156"/>
      <c r="E64" s="149">
        <v>59</v>
      </c>
      <c r="F64" s="155" t="s">
        <v>239</v>
      </c>
      <c r="G64" s="150" t="s">
        <v>171</v>
      </c>
      <c r="H64" s="151">
        <v>1150000</v>
      </c>
      <c r="I64" s="168">
        <v>115</v>
      </c>
      <c r="J64" s="164"/>
      <c r="K64" s="163">
        <f t="shared" si="2"/>
        <v>115</v>
      </c>
    </row>
    <row r="65" s="126" customFormat="1" ht="24" spans="1:11">
      <c r="A65" s="146">
        <v>60</v>
      </c>
      <c r="B65" s="53"/>
      <c r="C65" s="158"/>
      <c r="D65" s="156"/>
      <c r="E65" s="149">
        <v>60</v>
      </c>
      <c r="F65" s="167" t="s">
        <v>240</v>
      </c>
      <c r="G65" s="150" t="s">
        <v>178</v>
      </c>
      <c r="H65" s="151">
        <v>1000000</v>
      </c>
      <c r="I65" s="196">
        <v>100</v>
      </c>
      <c r="J65" s="196"/>
      <c r="K65" s="163">
        <f t="shared" ref="K65:K73" si="3">I65+J65</f>
        <v>100</v>
      </c>
    </row>
    <row r="66" ht="24" spans="1:11">
      <c r="A66" s="146">
        <v>61</v>
      </c>
      <c r="B66" s="53"/>
      <c r="C66" s="158"/>
      <c r="D66" s="156"/>
      <c r="E66" s="149">
        <v>61</v>
      </c>
      <c r="F66" s="159" t="s">
        <v>241</v>
      </c>
      <c r="G66" s="150" t="s">
        <v>178</v>
      </c>
      <c r="H66" s="151">
        <v>2500000</v>
      </c>
      <c r="I66" s="197">
        <v>250</v>
      </c>
      <c r="J66" s="164"/>
      <c r="K66" s="163">
        <f t="shared" si="3"/>
        <v>250</v>
      </c>
    </row>
    <row r="67" ht="24" spans="1:11">
      <c r="A67" s="146">
        <v>62</v>
      </c>
      <c r="B67" s="53"/>
      <c r="C67" s="158"/>
      <c r="D67" s="156"/>
      <c r="E67" s="149">
        <v>62</v>
      </c>
      <c r="F67" s="159" t="s">
        <v>242</v>
      </c>
      <c r="G67" s="150" t="s">
        <v>178</v>
      </c>
      <c r="H67" s="151">
        <v>3000000</v>
      </c>
      <c r="I67" s="197">
        <v>300</v>
      </c>
      <c r="J67" s="164"/>
      <c r="K67" s="163">
        <f t="shared" si="3"/>
        <v>300</v>
      </c>
    </row>
    <row r="68" ht="14.25" spans="1:11">
      <c r="A68" s="146">
        <v>63</v>
      </c>
      <c r="B68" s="53"/>
      <c r="C68" s="158"/>
      <c r="D68" s="156"/>
      <c r="E68" s="149">
        <v>63</v>
      </c>
      <c r="F68" s="155" t="s">
        <v>243</v>
      </c>
      <c r="G68" s="150" t="s">
        <v>171</v>
      </c>
      <c r="H68" s="151">
        <v>560000</v>
      </c>
      <c r="I68" s="197">
        <v>56</v>
      </c>
      <c r="J68" s="164"/>
      <c r="K68" s="163">
        <f t="shared" si="3"/>
        <v>56</v>
      </c>
    </row>
    <row r="69" ht="24" spans="1:11">
      <c r="A69" s="146">
        <v>64</v>
      </c>
      <c r="B69" s="53"/>
      <c r="C69" s="158"/>
      <c r="D69" s="156"/>
      <c r="E69" s="149">
        <v>64</v>
      </c>
      <c r="F69" s="155" t="s">
        <v>244</v>
      </c>
      <c r="G69" s="150" t="s">
        <v>178</v>
      </c>
      <c r="H69" s="151">
        <v>193682.85</v>
      </c>
      <c r="I69" s="197">
        <v>19.37</v>
      </c>
      <c r="J69" s="164"/>
      <c r="K69" s="163">
        <f t="shared" si="3"/>
        <v>19.37</v>
      </c>
    </row>
    <row r="70" ht="24" spans="1:11">
      <c r="A70" s="146">
        <v>65</v>
      </c>
      <c r="B70" s="53"/>
      <c r="C70" s="158"/>
      <c r="D70" s="156"/>
      <c r="E70" s="149">
        <v>65</v>
      </c>
      <c r="F70" s="155" t="s">
        <v>245</v>
      </c>
      <c r="G70" s="150" t="s">
        <v>178</v>
      </c>
      <c r="H70" s="151">
        <v>7298500</v>
      </c>
      <c r="I70" s="197">
        <v>729.85</v>
      </c>
      <c r="J70" s="164"/>
      <c r="K70" s="163">
        <f t="shared" si="3"/>
        <v>729.85</v>
      </c>
    </row>
    <row r="71" ht="24" spans="1:11">
      <c r="A71" s="146">
        <v>66</v>
      </c>
      <c r="B71" s="53"/>
      <c r="C71" s="158"/>
      <c r="D71" s="156"/>
      <c r="E71" s="149">
        <v>66</v>
      </c>
      <c r="F71" s="155" t="s">
        <v>246</v>
      </c>
      <c r="G71" s="150" t="s">
        <v>178</v>
      </c>
      <c r="H71" s="151">
        <v>1943600</v>
      </c>
      <c r="I71" s="197">
        <v>194.36</v>
      </c>
      <c r="J71" s="164"/>
      <c r="K71" s="163">
        <f t="shared" si="3"/>
        <v>194.36</v>
      </c>
    </row>
    <row r="72" ht="24" spans="1:11">
      <c r="A72" s="146">
        <v>67</v>
      </c>
      <c r="B72" s="53"/>
      <c r="C72" s="158"/>
      <c r="D72" s="156"/>
      <c r="E72" s="149">
        <v>67</v>
      </c>
      <c r="F72" s="169" t="s">
        <v>247</v>
      </c>
      <c r="G72" s="150" t="s">
        <v>178</v>
      </c>
      <c r="H72" s="151">
        <v>2804500</v>
      </c>
      <c r="I72" s="197">
        <v>280.45</v>
      </c>
      <c r="J72" s="164">
        <v>-212.5</v>
      </c>
      <c r="K72" s="163">
        <f t="shared" si="3"/>
        <v>67.95</v>
      </c>
    </row>
    <row r="73" ht="24" spans="1:11">
      <c r="A73" s="146">
        <v>68</v>
      </c>
      <c r="B73" s="53"/>
      <c r="C73" s="158"/>
      <c r="D73" s="156"/>
      <c r="E73" s="149">
        <v>68</v>
      </c>
      <c r="F73" s="155" t="s">
        <v>248</v>
      </c>
      <c r="G73" s="150" t="s">
        <v>178</v>
      </c>
      <c r="H73" s="151">
        <v>920000</v>
      </c>
      <c r="I73" s="197">
        <v>92</v>
      </c>
      <c r="J73" s="164"/>
      <c r="K73" s="163">
        <f t="shared" si="3"/>
        <v>92</v>
      </c>
    </row>
    <row r="74" ht="24" spans="1:11">
      <c r="A74" s="146">
        <v>69</v>
      </c>
      <c r="B74" s="53"/>
      <c r="C74" s="158"/>
      <c r="D74" s="156"/>
      <c r="E74" s="149">
        <v>69</v>
      </c>
      <c r="F74" s="155" t="s">
        <v>249</v>
      </c>
      <c r="G74" s="150" t="s">
        <v>178</v>
      </c>
      <c r="H74" s="151">
        <v>450000</v>
      </c>
      <c r="I74" s="197">
        <v>45</v>
      </c>
      <c r="J74" s="164"/>
      <c r="K74" s="163">
        <f t="shared" ref="K74:K81" si="4">I74+J74</f>
        <v>45</v>
      </c>
    </row>
    <row r="75" ht="24" spans="1:11">
      <c r="A75" s="146">
        <v>70</v>
      </c>
      <c r="B75" s="53"/>
      <c r="C75" s="158"/>
      <c r="D75" s="156"/>
      <c r="E75" s="149">
        <v>70</v>
      </c>
      <c r="F75" s="155" t="s">
        <v>250</v>
      </c>
      <c r="G75" s="150" t="s">
        <v>178</v>
      </c>
      <c r="H75" s="151">
        <v>120000</v>
      </c>
      <c r="I75" s="197">
        <v>12</v>
      </c>
      <c r="J75" s="164"/>
      <c r="K75" s="163">
        <f t="shared" si="4"/>
        <v>12</v>
      </c>
    </row>
    <row r="76" ht="24" spans="1:11">
      <c r="A76" s="146">
        <v>71</v>
      </c>
      <c r="B76" s="53"/>
      <c r="C76" s="158"/>
      <c r="D76" s="156"/>
      <c r="E76" s="149">
        <v>71</v>
      </c>
      <c r="F76" s="155" t="s">
        <v>251</v>
      </c>
      <c r="G76" s="150" t="s">
        <v>178</v>
      </c>
      <c r="H76" s="151">
        <v>140000</v>
      </c>
      <c r="I76" s="197">
        <v>14</v>
      </c>
      <c r="J76" s="164"/>
      <c r="K76" s="163">
        <f t="shared" si="4"/>
        <v>14</v>
      </c>
    </row>
    <row r="77" ht="14.25" spans="1:11">
      <c r="A77" s="146">
        <v>72</v>
      </c>
      <c r="B77" s="53"/>
      <c r="C77" s="158"/>
      <c r="D77" s="156"/>
      <c r="E77" s="149">
        <v>72</v>
      </c>
      <c r="F77" s="169" t="s">
        <v>252</v>
      </c>
      <c r="G77" s="150" t="s">
        <v>176</v>
      </c>
      <c r="H77" s="151">
        <v>3500000</v>
      </c>
      <c r="I77" s="197">
        <v>350</v>
      </c>
      <c r="J77" s="164"/>
      <c r="K77" s="163">
        <f t="shared" si="4"/>
        <v>350</v>
      </c>
    </row>
    <row r="78" ht="14.25" spans="1:11">
      <c r="A78" s="146">
        <v>73</v>
      </c>
      <c r="B78" s="53"/>
      <c r="C78" s="158"/>
      <c r="D78" s="156"/>
      <c r="E78" s="149">
        <v>73</v>
      </c>
      <c r="F78" s="155" t="s">
        <v>253</v>
      </c>
      <c r="G78" s="150" t="s">
        <v>176</v>
      </c>
      <c r="H78" s="151">
        <f>6200000</f>
        <v>6200000</v>
      </c>
      <c r="I78" s="197">
        <v>620</v>
      </c>
      <c r="J78" s="164">
        <v>-620</v>
      </c>
      <c r="K78" s="163">
        <f t="shared" si="4"/>
        <v>0</v>
      </c>
    </row>
    <row r="79" ht="14.25" spans="1:11">
      <c r="A79" s="146">
        <v>74</v>
      </c>
      <c r="B79" s="53"/>
      <c r="C79" s="158"/>
      <c r="D79" s="156"/>
      <c r="E79" s="149">
        <v>74</v>
      </c>
      <c r="F79" s="155" t="s">
        <v>254</v>
      </c>
      <c r="G79" s="150" t="s">
        <v>176</v>
      </c>
      <c r="H79" s="151">
        <v>1020000</v>
      </c>
      <c r="I79" s="197">
        <v>102</v>
      </c>
      <c r="J79" s="164"/>
      <c r="K79" s="163">
        <f t="shared" si="4"/>
        <v>102</v>
      </c>
    </row>
    <row r="80" ht="24" spans="1:11">
      <c r="A80" s="146">
        <v>75</v>
      </c>
      <c r="B80" s="53"/>
      <c r="C80" s="158"/>
      <c r="D80" s="156"/>
      <c r="E80" s="149">
        <v>75</v>
      </c>
      <c r="F80" s="155" t="s">
        <v>255</v>
      </c>
      <c r="G80" s="150" t="s">
        <v>178</v>
      </c>
      <c r="H80" s="151">
        <v>2416000</v>
      </c>
      <c r="I80" s="197">
        <v>241.6</v>
      </c>
      <c r="J80" s="164"/>
      <c r="K80" s="163">
        <f t="shared" si="4"/>
        <v>241.6</v>
      </c>
    </row>
    <row r="81" ht="14.25" spans="1:11">
      <c r="A81" s="146">
        <v>76</v>
      </c>
      <c r="B81" s="53"/>
      <c r="C81" s="158"/>
      <c r="D81" s="156"/>
      <c r="E81" s="149">
        <v>76</v>
      </c>
      <c r="F81" s="155" t="s">
        <v>256</v>
      </c>
      <c r="G81" s="150" t="s">
        <v>180</v>
      </c>
      <c r="H81" s="151">
        <v>2000000</v>
      </c>
      <c r="I81" s="197">
        <v>200</v>
      </c>
      <c r="J81" s="164"/>
      <c r="K81" s="163">
        <f t="shared" si="4"/>
        <v>200</v>
      </c>
    </row>
    <row r="82" ht="24" spans="1:11">
      <c r="A82" s="146">
        <v>77</v>
      </c>
      <c r="B82" s="53"/>
      <c r="C82" s="158"/>
      <c r="D82" s="156"/>
      <c r="E82" s="149">
        <v>77</v>
      </c>
      <c r="F82" s="155" t="s">
        <v>257</v>
      </c>
      <c r="G82" s="150" t="s">
        <v>178</v>
      </c>
      <c r="H82" s="151">
        <v>1000000</v>
      </c>
      <c r="I82" s="197">
        <v>100</v>
      </c>
      <c r="J82" s="164"/>
      <c r="K82" s="163">
        <f t="shared" ref="K82:K107" si="5">I82+J82</f>
        <v>100</v>
      </c>
    </row>
    <row r="83" ht="14.25" spans="1:11">
      <c r="A83" s="146">
        <v>78</v>
      </c>
      <c r="B83" s="53"/>
      <c r="C83" s="158"/>
      <c r="D83" s="156"/>
      <c r="E83" s="149">
        <v>78</v>
      </c>
      <c r="F83" s="155" t="s">
        <v>258</v>
      </c>
      <c r="G83" s="150" t="s">
        <v>182</v>
      </c>
      <c r="H83" s="151">
        <f>7000000-1150000</f>
        <v>5850000</v>
      </c>
      <c r="I83" s="197">
        <v>585</v>
      </c>
      <c r="J83" s="164"/>
      <c r="K83" s="163">
        <f t="shared" si="5"/>
        <v>585</v>
      </c>
    </row>
    <row r="84" ht="14.25" spans="1:11">
      <c r="A84" s="146">
        <v>79</v>
      </c>
      <c r="B84" s="53"/>
      <c r="C84" s="158"/>
      <c r="D84" s="156"/>
      <c r="E84" s="149">
        <v>79</v>
      </c>
      <c r="F84" s="155" t="s">
        <v>259</v>
      </c>
      <c r="G84" s="150" t="s">
        <v>171</v>
      </c>
      <c r="H84" s="151">
        <v>1188353</v>
      </c>
      <c r="I84" s="197">
        <v>118.84</v>
      </c>
      <c r="J84" s="164"/>
      <c r="K84" s="163">
        <f t="shared" si="5"/>
        <v>118.84</v>
      </c>
    </row>
    <row r="85" ht="24" spans="1:11">
      <c r="A85" s="146">
        <v>80</v>
      </c>
      <c r="B85" s="53"/>
      <c r="C85" s="158"/>
      <c r="D85" s="156"/>
      <c r="E85" s="149">
        <v>80</v>
      </c>
      <c r="F85" s="155" t="s">
        <v>260</v>
      </c>
      <c r="G85" s="150" t="s">
        <v>178</v>
      </c>
      <c r="H85" s="151">
        <f>540548.85-20000+323400</f>
        <v>843948.85</v>
      </c>
      <c r="I85" s="197">
        <v>84.39</v>
      </c>
      <c r="J85" s="164">
        <v>-17.5</v>
      </c>
      <c r="K85" s="163">
        <f t="shared" si="5"/>
        <v>66.89</v>
      </c>
    </row>
    <row r="86" ht="14.25" spans="1:11">
      <c r="A86" s="146">
        <v>81</v>
      </c>
      <c r="B86" s="53"/>
      <c r="C86" s="158"/>
      <c r="D86" s="156"/>
      <c r="E86" s="149">
        <v>81</v>
      </c>
      <c r="F86" s="155" t="s">
        <v>261</v>
      </c>
      <c r="G86" s="170" t="s">
        <v>262</v>
      </c>
      <c r="H86" s="151">
        <v>1915000</v>
      </c>
      <c r="I86" s="197">
        <v>191.5</v>
      </c>
      <c r="J86" s="164"/>
      <c r="K86" s="163">
        <f t="shared" si="5"/>
        <v>191.5</v>
      </c>
    </row>
    <row r="87" ht="14.25" spans="1:11">
      <c r="A87" s="146">
        <v>82</v>
      </c>
      <c r="B87" s="53"/>
      <c r="C87" s="158"/>
      <c r="D87" s="156"/>
      <c r="E87" s="149">
        <v>82</v>
      </c>
      <c r="F87" s="155" t="s">
        <v>263</v>
      </c>
      <c r="G87" s="170" t="s">
        <v>262</v>
      </c>
      <c r="H87" s="151">
        <v>700000</v>
      </c>
      <c r="I87" s="197">
        <v>70</v>
      </c>
      <c r="J87" s="164"/>
      <c r="K87" s="163">
        <f t="shared" si="5"/>
        <v>70</v>
      </c>
    </row>
    <row r="88" ht="14.25" spans="1:11">
      <c r="A88" s="146">
        <v>83</v>
      </c>
      <c r="B88" s="53"/>
      <c r="C88" s="158"/>
      <c r="D88" s="156"/>
      <c r="E88" s="149">
        <v>83</v>
      </c>
      <c r="F88" s="154"/>
      <c r="G88" s="171"/>
      <c r="H88" s="172"/>
      <c r="I88" s="197"/>
      <c r="J88" s="164"/>
      <c r="K88" s="163">
        <f t="shared" si="5"/>
        <v>0</v>
      </c>
    </row>
    <row r="89" ht="14.25" spans="1:11">
      <c r="A89" s="146">
        <v>84</v>
      </c>
      <c r="B89" s="53"/>
      <c r="C89" s="158"/>
      <c r="D89" s="156"/>
      <c r="E89" s="149">
        <v>84</v>
      </c>
      <c r="F89" s="173"/>
      <c r="G89" s="171"/>
      <c r="H89" s="172"/>
      <c r="I89" s="197"/>
      <c r="J89" s="164"/>
      <c r="K89" s="163">
        <f t="shared" si="5"/>
        <v>0</v>
      </c>
    </row>
    <row r="90" ht="14.25" spans="1:11">
      <c r="A90" s="146">
        <v>85</v>
      </c>
      <c r="B90" s="53"/>
      <c r="C90" s="158"/>
      <c r="D90" s="156"/>
      <c r="E90" s="149">
        <v>85</v>
      </c>
      <c r="F90" s="154"/>
      <c r="G90" s="171"/>
      <c r="H90" s="172"/>
      <c r="I90" s="197"/>
      <c r="J90" s="164"/>
      <c r="K90" s="163">
        <f t="shared" si="5"/>
        <v>0</v>
      </c>
    </row>
    <row r="91" ht="14.25" spans="1:11">
      <c r="A91" s="146">
        <v>86</v>
      </c>
      <c r="B91" s="53"/>
      <c r="C91" s="158"/>
      <c r="D91" s="156"/>
      <c r="E91" s="149">
        <v>86</v>
      </c>
      <c r="F91" s="154"/>
      <c r="G91" s="171"/>
      <c r="H91" s="172"/>
      <c r="I91" s="197"/>
      <c r="J91" s="164"/>
      <c r="K91" s="163">
        <f t="shared" si="5"/>
        <v>0</v>
      </c>
    </row>
    <row r="92" ht="14.25" spans="1:11">
      <c r="A92" s="146">
        <v>87</v>
      </c>
      <c r="B92" s="174"/>
      <c r="C92" s="153"/>
      <c r="D92" s="156"/>
      <c r="E92" s="149">
        <v>87</v>
      </c>
      <c r="F92" s="175"/>
      <c r="G92" s="150"/>
      <c r="H92" s="172"/>
      <c r="I92" s="198"/>
      <c r="J92" s="198"/>
      <c r="K92" s="163">
        <f t="shared" si="5"/>
        <v>0</v>
      </c>
    </row>
    <row r="93" ht="14.25" spans="1:11">
      <c r="A93" s="146">
        <v>88</v>
      </c>
      <c r="B93" s="174"/>
      <c r="C93" s="153"/>
      <c r="D93" s="156"/>
      <c r="E93" s="149">
        <v>88</v>
      </c>
      <c r="F93" s="154"/>
      <c r="G93" s="171"/>
      <c r="H93" s="172"/>
      <c r="I93" s="197"/>
      <c r="J93" s="164"/>
      <c r="K93" s="163">
        <f t="shared" si="5"/>
        <v>0</v>
      </c>
    </row>
    <row r="94" ht="14.25" spans="1:11">
      <c r="A94" s="146">
        <v>89</v>
      </c>
      <c r="B94" s="176"/>
      <c r="C94" s="177"/>
      <c r="D94" s="178"/>
      <c r="E94" s="149">
        <v>89</v>
      </c>
      <c r="F94" s="179"/>
      <c r="G94" s="150"/>
      <c r="H94" s="172"/>
      <c r="I94" s="199"/>
      <c r="J94" s="199"/>
      <c r="K94" s="163">
        <f t="shared" si="5"/>
        <v>0</v>
      </c>
    </row>
    <row r="95" ht="14.25" spans="1:11">
      <c r="A95" s="146">
        <v>90</v>
      </c>
      <c r="B95" s="176"/>
      <c r="C95" s="177"/>
      <c r="D95" s="178"/>
      <c r="E95" s="149">
        <v>90</v>
      </c>
      <c r="F95" s="154"/>
      <c r="G95" s="171"/>
      <c r="H95" s="180"/>
      <c r="I95" s="200"/>
      <c r="J95" s="201"/>
      <c r="K95" s="163">
        <f t="shared" si="5"/>
        <v>0</v>
      </c>
    </row>
    <row r="96" ht="14.25" spans="1:11">
      <c r="A96" s="146">
        <v>91</v>
      </c>
      <c r="B96" s="176"/>
      <c r="C96" s="177"/>
      <c r="D96" s="178"/>
      <c r="E96" s="149">
        <v>91</v>
      </c>
      <c r="F96" s="154"/>
      <c r="G96" s="171"/>
      <c r="H96" s="180"/>
      <c r="I96" s="200"/>
      <c r="J96" s="201"/>
      <c r="K96" s="163">
        <f t="shared" si="5"/>
        <v>0</v>
      </c>
    </row>
    <row r="97" ht="14.25" spans="1:11">
      <c r="A97" s="146">
        <v>92</v>
      </c>
      <c r="B97" s="176"/>
      <c r="C97" s="177"/>
      <c r="D97" s="178"/>
      <c r="E97" s="149">
        <v>92</v>
      </c>
      <c r="F97" s="154"/>
      <c r="G97" s="171"/>
      <c r="H97" s="180"/>
      <c r="I97" s="200"/>
      <c r="J97" s="201"/>
      <c r="K97" s="163">
        <f t="shared" si="5"/>
        <v>0</v>
      </c>
    </row>
    <row r="98" ht="14.25" spans="1:11">
      <c r="A98" s="146">
        <v>93</v>
      </c>
      <c r="B98" s="176"/>
      <c r="C98" s="177"/>
      <c r="D98" s="178"/>
      <c r="E98" s="149">
        <v>93</v>
      </c>
      <c r="F98" s="179"/>
      <c r="G98" s="171"/>
      <c r="H98" s="180"/>
      <c r="I98" s="200"/>
      <c r="J98" s="201"/>
      <c r="K98" s="163">
        <f t="shared" si="5"/>
        <v>0</v>
      </c>
    </row>
    <row r="99" ht="14.25" spans="1:11">
      <c r="A99" s="146">
        <v>94</v>
      </c>
      <c r="B99" s="176"/>
      <c r="C99" s="177"/>
      <c r="D99" s="178"/>
      <c r="E99" s="149">
        <v>94</v>
      </c>
      <c r="F99" s="179"/>
      <c r="G99" s="171"/>
      <c r="H99" s="180"/>
      <c r="I99" s="200"/>
      <c r="J99" s="201"/>
      <c r="K99" s="163">
        <f t="shared" si="5"/>
        <v>0</v>
      </c>
    </row>
    <row r="100" ht="14.25" spans="1:11">
      <c r="A100" s="146">
        <v>95</v>
      </c>
      <c r="B100" s="176"/>
      <c r="C100" s="177"/>
      <c r="D100" s="178"/>
      <c r="E100" s="149">
        <v>95</v>
      </c>
      <c r="F100" s="154"/>
      <c r="G100" s="171"/>
      <c r="H100" s="180"/>
      <c r="I100" s="200"/>
      <c r="J100" s="201"/>
      <c r="K100" s="163">
        <f t="shared" si="5"/>
        <v>0</v>
      </c>
    </row>
    <row r="101" ht="14.25" spans="1:11">
      <c r="A101" s="146">
        <v>96</v>
      </c>
      <c r="B101" s="176"/>
      <c r="C101" s="177"/>
      <c r="D101" s="178"/>
      <c r="E101" s="149">
        <v>96</v>
      </c>
      <c r="F101" s="181"/>
      <c r="G101" s="171"/>
      <c r="H101" s="180"/>
      <c r="I101" s="200"/>
      <c r="J101" s="201"/>
      <c r="K101" s="163">
        <f t="shared" si="5"/>
        <v>0</v>
      </c>
    </row>
    <row r="102" ht="14.25" spans="1:11">
      <c r="A102" s="146">
        <v>97</v>
      </c>
      <c r="B102" s="176"/>
      <c r="C102" s="177"/>
      <c r="D102" s="178"/>
      <c r="E102" s="149">
        <v>97</v>
      </c>
      <c r="F102" s="154"/>
      <c r="G102" s="171"/>
      <c r="H102" s="182"/>
      <c r="I102" s="200"/>
      <c r="J102" s="201"/>
      <c r="K102" s="163">
        <f t="shared" si="5"/>
        <v>0</v>
      </c>
    </row>
    <row r="103" ht="14.25" spans="1:11">
      <c r="A103" s="146">
        <v>98</v>
      </c>
      <c r="B103" s="176"/>
      <c r="C103" s="177"/>
      <c r="D103" s="178"/>
      <c r="E103" s="149">
        <v>98</v>
      </c>
      <c r="F103" s="154"/>
      <c r="G103" s="171"/>
      <c r="H103" s="182"/>
      <c r="I103" s="200"/>
      <c r="J103" s="201"/>
      <c r="K103" s="163">
        <f t="shared" si="5"/>
        <v>0</v>
      </c>
    </row>
    <row r="104" ht="14.25" spans="1:11">
      <c r="A104" s="146">
        <v>99</v>
      </c>
      <c r="B104" s="176"/>
      <c r="C104" s="177"/>
      <c r="D104" s="178"/>
      <c r="E104" s="149">
        <v>99</v>
      </c>
      <c r="F104" s="183"/>
      <c r="G104" s="171"/>
      <c r="H104" s="182"/>
      <c r="I104" s="200"/>
      <c r="J104" s="201"/>
      <c r="K104" s="163">
        <f t="shared" si="5"/>
        <v>0</v>
      </c>
    </row>
    <row r="105" ht="14.25" spans="1:11">
      <c r="A105" s="146">
        <v>100</v>
      </c>
      <c r="B105" s="176"/>
      <c r="C105" s="177"/>
      <c r="D105" s="178"/>
      <c r="E105" s="149">
        <v>100</v>
      </c>
      <c r="F105" s="154"/>
      <c r="G105" s="150"/>
      <c r="H105" s="182"/>
      <c r="I105" s="200"/>
      <c r="J105" s="201"/>
      <c r="K105" s="163">
        <f t="shared" si="5"/>
        <v>0</v>
      </c>
    </row>
    <row r="106" ht="14.25" spans="1:11">
      <c r="A106" s="146">
        <v>101</v>
      </c>
      <c r="B106" s="176"/>
      <c r="C106" s="177"/>
      <c r="D106" s="178"/>
      <c r="E106" s="149">
        <v>101</v>
      </c>
      <c r="F106" s="184"/>
      <c r="G106" s="171"/>
      <c r="H106" s="182"/>
      <c r="I106" s="200"/>
      <c r="J106" s="201"/>
      <c r="K106" s="163">
        <f t="shared" si="5"/>
        <v>0</v>
      </c>
    </row>
    <row r="107" ht="14.25" spans="1:11">
      <c r="A107" s="146">
        <v>102</v>
      </c>
      <c r="B107" s="176"/>
      <c r="C107" s="177"/>
      <c r="D107" s="178"/>
      <c r="E107" s="149">
        <v>102</v>
      </c>
      <c r="F107" s="185"/>
      <c r="G107" s="150"/>
      <c r="H107" s="182"/>
      <c r="I107" s="200"/>
      <c r="J107" s="201"/>
      <c r="K107" s="163">
        <f t="shared" si="5"/>
        <v>0</v>
      </c>
    </row>
    <row r="108" ht="14.25" spans="1:11">
      <c r="A108" s="146">
        <v>103</v>
      </c>
      <c r="B108" s="176"/>
      <c r="C108" s="177"/>
      <c r="D108" s="178"/>
      <c r="E108" s="149">
        <v>103</v>
      </c>
      <c r="F108" s="154"/>
      <c r="G108" s="150"/>
      <c r="H108" s="182"/>
      <c r="I108" s="200"/>
      <c r="J108" s="201"/>
      <c r="K108" s="202"/>
    </row>
    <row r="109" ht="14.25" spans="1:11">
      <c r="A109" s="146">
        <v>104</v>
      </c>
      <c r="B109" s="176"/>
      <c r="C109" s="177"/>
      <c r="D109" s="178"/>
      <c r="E109" s="149">
        <v>104</v>
      </c>
      <c r="F109" s="154"/>
      <c r="G109" s="150"/>
      <c r="H109" s="182"/>
      <c r="I109" s="200"/>
      <c r="J109" s="201"/>
      <c r="K109" s="202"/>
    </row>
    <row r="110" ht="14.25" spans="1:11">
      <c r="A110" s="146">
        <v>105</v>
      </c>
      <c r="B110" s="176"/>
      <c r="C110" s="177"/>
      <c r="D110" s="178"/>
      <c r="E110" s="149">
        <v>105</v>
      </c>
      <c r="F110" s="186"/>
      <c r="G110" s="48"/>
      <c r="H110" s="180"/>
      <c r="I110" s="200"/>
      <c r="J110" s="201"/>
      <c r="K110" s="202">
        <f>I110+J110</f>
        <v>0</v>
      </c>
    </row>
    <row r="111" ht="14.25" spans="1:11">
      <c r="A111" s="146">
        <v>106</v>
      </c>
      <c r="B111" s="187"/>
      <c r="C111" s="188"/>
      <c r="D111" s="189"/>
      <c r="E111" s="146">
        <v>106</v>
      </c>
      <c r="F111" s="45" t="s">
        <v>264</v>
      </c>
      <c r="G111" s="190"/>
      <c r="H111" s="191">
        <f>SUM(H6:H110)</f>
        <v>246000000</v>
      </c>
      <c r="I111" s="191">
        <f>SUM(I6:I110)</f>
        <v>24600</v>
      </c>
      <c r="J111" s="191">
        <f>SUM(J6:J110)</f>
        <v>-4600</v>
      </c>
      <c r="K111" s="191">
        <f>SUM(K6:K110)</f>
        <v>20000</v>
      </c>
    </row>
    <row r="112" ht="14.25" spans="1:11">
      <c r="A112" s="146">
        <v>107</v>
      </c>
      <c r="B112" s="187"/>
      <c r="C112" s="188"/>
      <c r="D112" s="189"/>
      <c r="E112" s="146">
        <v>107</v>
      </c>
      <c r="F112" s="45" t="s">
        <v>265</v>
      </c>
      <c r="G112" s="190"/>
      <c r="H112" s="192">
        <v>50000000</v>
      </c>
      <c r="I112" s="203">
        <v>5000</v>
      </c>
      <c r="J112" s="204"/>
      <c r="K112" s="204">
        <v>5000</v>
      </c>
    </row>
    <row r="113" ht="14.25" spans="1:11">
      <c r="A113" s="146">
        <v>108</v>
      </c>
      <c r="B113" s="193" t="s">
        <v>266</v>
      </c>
      <c r="C113" s="194">
        <v>29600</v>
      </c>
      <c r="D113" s="194">
        <f>SUM(D6:D93)</f>
        <v>25000</v>
      </c>
      <c r="E113" s="146">
        <v>108</v>
      </c>
      <c r="F113" s="193" t="s">
        <v>266</v>
      </c>
      <c r="G113" s="40"/>
      <c r="H113" s="195">
        <f>H111+H112</f>
        <v>296000000</v>
      </c>
      <c r="I113" s="195">
        <f>I111+I112</f>
        <v>29600</v>
      </c>
      <c r="J113" s="195">
        <f>J111+J112</f>
        <v>-4600</v>
      </c>
      <c r="K113" s="195">
        <f>K111+K112</f>
        <v>25000</v>
      </c>
    </row>
  </sheetData>
  <autoFilter ref="A5:K113">
    <extLst/>
  </autoFilter>
  <mergeCells count="6">
    <mergeCell ref="A2:K2"/>
    <mergeCell ref="A3:E3"/>
    <mergeCell ref="G3:H3"/>
    <mergeCell ref="I3:K3"/>
    <mergeCell ref="A4:F4"/>
    <mergeCell ref="G4:K4"/>
  </mergeCells>
  <conditionalFormatting sqref="F81">
    <cfRule type="duplicateValues" dxfId="0" priority="1"/>
  </conditionalFormatting>
  <pageMargins left="0.196527777777778" right="0.209027777777778" top="0.729166666666667" bottom="0.159027777777778" header="0.313888888888889" footer="0.259027777777778"/>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C3" sqref="C3"/>
    </sheetView>
  </sheetViews>
  <sheetFormatPr defaultColWidth="9" defaultRowHeight="13.5" outlineLevelCol="3"/>
  <cols>
    <col min="1" max="1" width="6.25" customWidth="1"/>
    <col min="2" max="2" width="24.5" customWidth="1"/>
    <col min="3" max="3" width="71.375" style="105" customWidth="1"/>
    <col min="4" max="4" width="15.875" style="106" customWidth="1"/>
  </cols>
  <sheetData>
    <row r="1" ht="26.25" customHeight="1" spans="1:1">
      <c r="A1" t="s">
        <v>267</v>
      </c>
    </row>
    <row r="2" ht="25.5" spans="1:4">
      <c r="A2" s="107" t="s">
        <v>268</v>
      </c>
      <c r="B2" s="107"/>
      <c r="C2" s="107"/>
      <c r="D2" s="108"/>
    </row>
    <row r="3" ht="26.25" customHeight="1" spans="1:4">
      <c r="A3" s="109" t="s">
        <v>269</v>
      </c>
      <c r="B3" s="109"/>
      <c r="C3" s="110" t="s">
        <v>3</v>
      </c>
      <c r="D3" s="111" t="s">
        <v>158</v>
      </c>
    </row>
    <row r="4" s="102" customFormat="1" ht="18.75" spans="1:4">
      <c r="A4" s="112" t="s">
        <v>161</v>
      </c>
      <c r="B4" s="112" t="s">
        <v>270</v>
      </c>
      <c r="C4" s="112" t="s">
        <v>271</v>
      </c>
      <c r="D4" s="113" t="s">
        <v>272</v>
      </c>
    </row>
    <row r="5" s="102" customFormat="1" ht="30" customHeight="1" spans="1:4">
      <c r="A5" s="45">
        <v>1</v>
      </c>
      <c r="B5" s="114" t="s">
        <v>273</v>
      </c>
      <c r="C5" s="47" t="s">
        <v>274</v>
      </c>
      <c r="D5" s="115">
        <v>10700</v>
      </c>
    </row>
    <row r="6" s="103" customFormat="1" ht="18.75" spans="1:4">
      <c r="A6" s="45">
        <v>2</v>
      </c>
      <c r="B6" s="114"/>
      <c r="C6" s="116" t="s">
        <v>275</v>
      </c>
      <c r="D6" s="115">
        <v>10700</v>
      </c>
    </row>
    <row r="7" s="102" customFormat="1" ht="18.75" spans="1:4">
      <c r="A7" s="45"/>
      <c r="B7" s="117" t="s">
        <v>276</v>
      </c>
      <c r="C7" s="118" t="s">
        <v>277</v>
      </c>
      <c r="D7" s="115">
        <v>5</v>
      </c>
    </row>
    <row r="8" s="102" customFormat="1" ht="18.75" spans="1:4">
      <c r="A8" s="45">
        <v>3</v>
      </c>
      <c r="B8" s="117" t="s">
        <v>278</v>
      </c>
      <c r="C8" s="118" t="s">
        <v>279</v>
      </c>
      <c r="D8" s="119">
        <v>75</v>
      </c>
    </row>
    <row r="9" s="102" customFormat="1" ht="18.75" spans="1:4">
      <c r="A9" s="45">
        <v>4</v>
      </c>
      <c r="B9" s="117" t="s">
        <v>276</v>
      </c>
      <c r="C9" s="118" t="s">
        <v>280</v>
      </c>
      <c r="D9" s="119">
        <v>41</v>
      </c>
    </row>
    <row r="10" s="102" customFormat="1" ht="18.75" spans="1:4">
      <c r="A10" s="45">
        <v>5</v>
      </c>
      <c r="B10" s="117" t="s">
        <v>281</v>
      </c>
      <c r="C10" s="118" t="s">
        <v>282</v>
      </c>
      <c r="D10" s="119">
        <v>85</v>
      </c>
    </row>
    <row r="11" s="102" customFormat="1" ht="18.75" spans="1:4">
      <c r="A11" s="45">
        <v>6</v>
      </c>
      <c r="B11" s="117" t="s">
        <v>281</v>
      </c>
      <c r="C11" s="118" t="s">
        <v>283</v>
      </c>
      <c r="D11" s="119">
        <v>1000</v>
      </c>
    </row>
    <row r="12" s="102" customFormat="1" ht="18.75" spans="1:4">
      <c r="A12" s="45">
        <v>7</v>
      </c>
      <c r="B12" s="117" t="s">
        <v>284</v>
      </c>
      <c r="C12" s="118" t="s">
        <v>285</v>
      </c>
      <c r="D12" s="119">
        <v>5490</v>
      </c>
    </row>
    <row r="13" s="102" customFormat="1" ht="18.75" spans="1:4">
      <c r="A13" s="45">
        <v>8</v>
      </c>
      <c r="B13" s="117" t="s">
        <v>284</v>
      </c>
      <c r="C13" s="118" t="s">
        <v>286</v>
      </c>
      <c r="D13" s="119">
        <v>1000</v>
      </c>
    </row>
    <row r="14" s="102" customFormat="1" ht="18.75" spans="1:4">
      <c r="A14" s="45">
        <v>9</v>
      </c>
      <c r="B14" s="117" t="s">
        <v>287</v>
      </c>
      <c r="C14" s="118" t="s">
        <v>288</v>
      </c>
      <c r="D14" s="119">
        <v>5000</v>
      </c>
    </row>
    <row r="15" s="102" customFormat="1" ht="18.75" spans="1:4">
      <c r="A15" s="45">
        <v>10</v>
      </c>
      <c r="B15" s="117" t="s">
        <v>289</v>
      </c>
      <c r="C15" s="118" t="s">
        <v>290</v>
      </c>
      <c r="D15" s="119">
        <v>48.49</v>
      </c>
    </row>
    <row r="16" s="102" customFormat="1" ht="18.75" spans="1:4">
      <c r="A16" s="45">
        <v>11</v>
      </c>
      <c r="B16" s="117" t="s">
        <v>289</v>
      </c>
      <c r="C16" s="118" t="s">
        <v>291</v>
      </c>
      <c r="D16" s="119">
        <v>400</v>
      </c>
    </row>
    <row r="17" s="102" customFormat="1" ht="18.75" spans="1:4">
      <c r="A17" s="45">
        <v>12</v>
      </c>
      <c r="B17" s="117" t="s">
        <v>292</v>
      </c>
      <c r="C17" s="118" t="s">
        <v>293</v>
      </c>
      <c r="D17" s="119">
        <v>280.48</v>
      </c>
    </row>
    <row r="18" s="102" customFormat="1" ht="18.75" spans="1:4">
      <c r="A18" s="45">
        <v>13</v>
      </c>
      <c r="B18" s="117" t="s">
        <v>294</v>
      </c>
      <c r="C18" s="118" t="s">
        <v>295</v>
      </c>
      <c r="D18" s="119">
        <v>50</v>
      </c>
    </row>
    <row r="19" s="102" customFormat="1" ht="18.75" spans="1:4">
      <c r="A19" s="45">
        <v>14</v>
      </c>
      <c r="B19" s="117" t="s">
        <v>296</v>
      </c>
      <c r="C19" s="118" t="s">
        <v>297</v>
      </c>
      <c r="D19" s="119">
        <v>400</v>
      </c>
    </row>
    <row r="20" s="104" customFormat="1" ht="18" spans="1:4">
      <c r="A20" s="45">
        <v>15</v>
      </c>
      <c r="B20" s="117" t="s">
        <v>298</v>
      </c>
      <c r="C20" s="118" t="s">
        <v>299</v>
      </c>
      <c r="D20" s="119">
        <v>250</v>
      </c>
    </row>
    <row r="21" ht="14.25" spans="1:4">
      <c r="A21" s="45">
        <v>16</v>
      </c>
      <c r="B21" s="117" t="s">
        <v>300</v>
      </c>
      <c r="C21" s="118" t="s">
        <v>301</v>
      </c>
      <c r="D21" s="119">
        <v>200</v>
      </c>
    </row>
    <row r="22" ht="14.25" spans="1:4">
      <c r="A22" s="45">
        <v>17</v>
      </c>
      <c r="B22" s="117" t="s">
        <v>281</v>
      </c>
      <c r="C22" s="118" t="s">
        <v>302</v>
      </c>
      <c r="D22" s="119">
        <v>500</v>
      </c>
    </row>
    <row r="23" ht="14.25" spans="1:4">
      <c r="A23" s="45">
        <v>18</v>
      </c>
      <c r="B23" s="117" t="s">
        <v>303</v>
      </c>
      <c r="C23" s="118" t="s">
        <v>304</v>
      </c>
      <c r="D23" s="119">
        <v>500</v>
      </c>
    </row>
    <row r="24" ht="14.25" spans="1:4">
      <c r="A24" s="45">
        <v>19</v>
      </c>
      <c r="B24" s="120"/>
      <c r="C24" s="116" t="s">
        <v>305</v>
      </c>
      <c r="D24" s="115">
        <f>SUM(D7:D23)</f>
        <v>15324.97</v>
      </c>
    </row>
    <row r="25" ht="14.25" spans="1:4">
      <c r="A25" s="45">
        <v>20</v>
      </c>
      <c r="B25" s="117" t="s">
        <v>306</v>
      </c>
      <c r="C25" s="118" t="s">
        <v>307</v>
      </c>
      <c r="D25" s="115">
        <v>8000</v>
      </c>
    </row>
    <row r="26" ht="14.25" spans="1:4">
      <c r="A26" s="45">
        <v>21</v>
      </c>
      <c r="B26" s="120"/>
      <c r="C26" s="116" t="s">
        <v>308</v>
      </c>
      <c r="D26" s="115">
        <v>8000</v>
      </c>
    </row>
    <row r="27" ht="14.25" spans="1:4">
      <c r="A27" s="51"/>
      <c r="B27" s="121" t="s">
        <v>309</v>
      </c>
      <c r="C27" s="122"/>
      <c r="D27" s="123">
        <f>D6+D24+D26</f>
        <v>34024.97</v>
      </c>
    </row>
  </sheetData>
  <mergeCells count="3">
    <mergeCell ref="A2:D2"/>
    <mergeCell ref="A3:B3"/>
    <mergeCell ref="B27:C27"/>
  </mergeCells>
  <pageMargins left="0.94375" right="0.393055555555556" top="0.708333333333333" bottom="0.156944444444444" header="0.379166666666667" footer="0.314583333333333"/>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zoomScale="93" zoomScaleNormal="93" workbookViewId="0">
      <selection activeCell="H8" sqref="H8"/>
    </sheetView>
  </sheetViews>
  <sheetFormatPr defaultColWidth="9" defaultRowHeight="13.5" outlineLevelCol="4"/>
  <cols>
    <col min="1" max="1" width="5.24166666666667" customWidth="1"/>
    <col min="2" max="2" width="32.25" customWidth="1"/>
    <col min="3" max="3" width="17" customWidth="1"/>
    <col min="4" max="4" width="17.6" customWidth="1"/>
    <col min="5" max="5" width="12" customWidth="1"/>
  </cols>
  <sheetData>
    <row r="1" spans="2:3">
      <c r="B1" s="61" t="s">
        <v>310</v>
      </c>
      <c r="C1" s="61"/>
    </row>
    <row r="2" ht="20.25" spans="2:5">
      <c r="B2" s="81" t="s">
        <v>311</v>
      </c>
      <c r="C2" s="81"/>
      <c r="D2" s="81"/>
      <c r="E2" s="81"/>
    </row>
    <row r="3" ht="16" customHeight="1" spans="2:5">
      <c r="B3" s="82" t="s">
        <v>269</v>
      </c>
      <c r="C3" s="83" t="s">
        <v>3</v>
      </c>
      <c r="D3" s="83"/>
      <c r="E3" s="83" t="s">
        <v>4</v>
      </c>
    </row>
    <row r="4" ht="14.25" spans="1:5">
      <c r="A4" s="84" t="s">
        <v>161</v>
      </c>
      <c r="B4" s="85" t="s">
        <v>312</v>
      </c>
      <c r="C4" s="86" t="s">
        <v>313</v>
      </c>
      <c r="D4" s="87" t="s">
        <v>314</v>
      </c>
      <c r="E4" s="88" t="s">
        <v>11</v>
      </c>
    </row>
    <row r="5" ht="21" customHeight="1" spans="1:5">
      <c r="A5" s="84">
        <v>1</v>
      </c>
      <c r="B5" s="89" t="s">
        <v>315</v>
      </c>
      <c r="C5" s="90">
        <f>SUM(C6:C22)</f>
        <v>15231</v>
      </c>
      <c r="D5" s="90">
        <f>SUM(D6:D22)</f>
        <v>14531</v>
      </c>
      <c r="E5" s="91">
        <f t="shared" ref="E5:E20" si="0">D5-C5</f>
        <v>-700</v>
      </c>
    </row>
    <row r="6" ht="21" customHeight="1" spans="1:5">
      <c r="A6" s="92">
        <v>2</v>
      </c>
      <c r="B6" s="18" t="s">
        <v>316</v>
      </c>
      <c r="C6" s="93">
        <v>7577</v>
      </c>
      <c r="D6" s="94">
        <v>6929</v>
      </c>
      <c r="E6" s="94">
        <f t="shared" si="0"/>
        <v>-648</v>
      </c>
    </row>
    <row r="7" ht="21" customHeight="1" spans="1:5">
      <c r="A7" s="92">
        <v>3</v>
      </c>
      <c r="B7" s="18" t="s">
        <v>317</v>
      </c>
      <c r="C7" s="93"/>
      <c r="D7" s="95"/>
      <c r="E7" s="94">
        <f t="shared" si="0"/>
        <v>0</v>
      </c>
    </row>
    <row r="8" ht="21" customHeight="1" spans="1:5">
      <c r="A8" s="92">
        <v>4</v>
      </c>
      <c r="B8" s="18" t="s">
        <v>318</v>
      </c>
      <c r="C8" s="93">
        <v>1812</v>
      </c>
      <c r="D8" s="93">
        <v>1512</v>
      </c>
      <c r="E8" s="94">
        <f t="shared" si="0"/>
        <v>-300</v>
      </c>
    </row>
    <row r="9" ht="21" customHeight="1" spans="1:5">
      <c r="A9" s="92">
        <v>5</v>
      </c>
      <c r="B9" s="18" t="s">
        <v>319</v>
      </c>
      <c r="C9" s="93"/>
      <c r="D9" s="93"/>
      <c r="E9" s="94">
        <f t="shared" si="0"/>
        <v>0</v>
      </c>
    </row>
    <row r="10" ht="21" customHeight="1" spans="1:5">
      <c r="A10" s="92">
        <v>6</v>
      </c>
      <c r="B10" s="18" t="s">
        <v>320</v>
      </c>
      <c r="C10" s="93">
        <v>642</v>
      </c>
      <c r="D10" s="93">
        <v>760</v>
      </c>
      <c r="E10" s="94">
        <f t="shared" si="0"/>
        <v>118</v>
      </c>
    </row>
    <row r="11" ht="21" customHeight="1" spans="1:5">
      <c r="A11" s="92">
        <v>7</v>
      </c>
      <c r="B11" s="18" t="s">
        <v>321</v>
      </c>
      <c r="C11" s="93">
        <v>1420</v>
      </c>
      <c r="D11" s="93">
        <v>1400</v>
      </c>
      <c r="E11" s="94">
        <f t="shared" si="0"/>
        <v>-20</v>
      </c>
    </row>
    <row r="12" ht="21" customHeight="1" spans="1:5">
      <c r="A12" s="92">
        <v>8</v>
      </c>
      <c r="B12" s="18" t="s">
        <v>322</v>
      </c>
      <c r="C12" s="93">
        <v>1018</v>
      </c>
      <c r="D12" s="93">
        <v>1016</v>
      </c>
      <c r="E12" s="94">
        <f t="shared" si="0"/>
        <v>-2</v>
      </c>
    </row>
    <row r="13" ht="21" customHeight="1" spans="1:5">
      <c r="A13" s="92">
        <v>9</v>
      </c>
      <c r="B13" s="18" t="s">
        <v>323</v>
      </c>
      <c r="C13" s="93">
        <v>620</v>
      </c>
      <c r="D13" s="93">
        <v>615</v>
      </c>
      <c r="E13" s="94">
        <f t="shared" si="0"/>
        <v>-5</v>
      </c>
    </row>
    <row r="14" ht="21" customHeight="1" spans="1:5">
      <c r="A14" s="92">
        <v>10</v>
      </c>
      <c r="B14" s="18" t="s">
        <v>324</v>
      </c>
      <c r="C14" s="93">
        <v>410</v>
      </c>
      <c r="D14" s="93">
        <v>384</v>
      </c>
      <c r="E14" s="94">
        <f t="shared" si="0"/>
        <v>-26</v>
      </c>
    </row>
    <row r="15" ht="21" customHeight="1" spans="1:5">
      <c r="A15" s="92">
        <v>11</v>
      </c>
      <c r="B15" s="18" t="s">
        <v>325</v>
      </c>
      <c r="C15" s="93">
        <v>150</v>
      </c>
      <c r="D15" s="93">
        <v>170</v>
      </c>
      <c r="E15" s="94">
        <f t="shared" si="0"/>
        <v>20</v>
      </c>
    </row>
    <row r="16" ht="21" customHeight="1" spans="1:5">
      <c r="A16" s="92">
        <v>12</v>
      </c>
      <c r="B16" s="18" t="s">
        <v>326</v>
      </c>
      <c r="C16" s="93">
        <v>340</v>
      </c>
      <c r="D16" s="93">
        <v>340</v>
      </c>
      <c r="E16" s="94">
        <f t="shared" si="0"/>
        <v>0</v>
      </c>
    </row>
    <row r="17" ht="21" customHeight="1" spans="1:5">
      <c r="A17" s="92">
        <v>13</v>
      </c>
      <c r="B17" s="18" t="s">
        <v>327</v>
      </c>
      <c r="C17" s="93">
        <v>450</v>
      </c>
      <c r="D17" s="93">
        <v>480</v>
      </c>
      <c r="E17" s="94">
        <f t="shared" si="0"/>
        <v>30</v>
      </c>
    </row>
    <row r="18" ht="21" customHeight="1" spans="1:5">
      <c r="A18" s="92">
        <v>14</v>
      </c>
      <c r="B18" s="18" t="s">
        <v>328</v>
      </c>
      <c r="C18" s="93">
        <v>130</v>
      </c>
      <c r="D18" s="93">
        <v>160</v>
      </c>
      <c r="E18" s="94">
        <f t="shared" si="0"/>
        <v>30</v>
      </c>
    </row>
    <row r="19" ht="21" customHeight="1" spans="1:5">
      <c r="A19" s="92">
        <v>15</v>
      </c>
      <c r="B19" s="18" t="s">
        <v>329</v>
      </c>
      <c r="C19" s="93">
        <v>650</v>
      </c>
      <c r="D19" s="93">
        <v>750</v>
      </c>
      <c r="E19" s="94">
        <f t="shared" si="0"/>
        <v>100</v>
      </c>
    </row>
    <row r="20" ht="21" customHeight="1" spans="1:5">
      <c r="A20" s="92">
        <v>16</v>
      </c>
      <c r="B20" s="18" t="s">
        <v>330</v>
      </c>
      <c r="C20" s="93"/>
      <c r="D20" s="93"/>
      <c r="E20" s="94">
        <f t="shared" si="0"/>
        <v>0</v>
      </c>
    </row>
    <row r="21" ht="21" customHeight="1" spans="1:5">
      <c r="A21" s="92">
        <v>17</v>
      </c>
      <c r="B21" s="18" t="s">
        <v>331</v>
      </c>
      <c r="C21" s="93">
        <v>12</v>
      </c>
      <c r="D21" s="93">
        <v>15</v>
      </c>
      <c r="E21" s="94"/>
    </row>
    <row r="22" ht="21" customHeight="1" spans="1:5">
      <c r="A22" s="92">
        <v>18</v>
      </c>
      <c r="B22" s="18" t="s">
        <v>332</v>
      </c>
      <c r="C22" s="93"/>
      <c r="D22" s="93"/>
      <c r="E22" s="94">
        <f t="shared" ref="E22:E34" si="1">D22-C22</f>
        <v>0</v>
      </c>
    </row>
    <row r="23" ht="21" customHeight="1" spans="1:5">
      <c r="A23" s="84">
        <v>19</v>
      </c>
      <c r="B23" s="89" t="s">
        <v>333</v>
      </c>
      <c r="C23" s="90">
        <f>SUM(C24:C31)</f>
        <v>11152</v>
      </c>
      <c r="D23" s="90">
        <f>SUM(D24:D33)</f>
        <v>11852</v>
      </c>
      <c r="E23" s="91">
        <f t="shared" si="1"/>
        <v>700</v>
      </c>
    </row>
    <row r="24" ht="21" customHeight="1" spans="1:5">
      <c r="A24" s="96">
        <v>20</v>
      </c>
      <c r="B24" s="18" t="s">
        <v>334</v>
      </c>
      <c r="C24" s="93">
        <v>1231</v>
      </c>
      <c r="D24" s="93">
        <v>1231</v>
      </c>
      <c r="E24" s="94">
        <f t="shared" si="1"/>
        <v>0</v>
      </c>
    </row>
    <row r="25" ht="21" customHeight="1" spans="1:5">
      <c r="A25" s="96">
        <v>21</v>
      </c>
      <c r="B25" s="18" t="s">
        <v>335</v>
      </c>
      <c r="C25" s="93">
        <v>900</v>
      </c>
      <c r="D25" s="93">
        <f>900+800</f>
        <v>1700</v>
      </c>
      <c r="E25" s="94">
        <f t="shared" si="1"/>
        <v>800</v>
      </c>
    </row>
    <row r="26" ht="21" customHeight="1" spans="1:5">
      <c r="A26" s="96">
        <v>22</v>
      </c>
      <c r="B26" s="18" t="s">
        <v>336</v>
      </c>
      <c r="C26" s="93">
        <v>4100</v>
      </c>
      <c r="D26" s="93">
        <f>4100+400</f>
        <v>4500</v>
      </c>
      <c r="E26" s="94">
        <f t="shared" si="1"/>
        <v>400</v>
      </c>
    </row>
    <row r="27" ht="21" customHeight="1" spans="1:5">
      <c r="A27" s="96">
        <v>23</v>
      </c>
      <c r="B27" s="18" t="s">
        <v>337</v>
      </c>
      <c r="C27" s="93">
        <v>800</v>
      </c>
      <c r="D27" s="93">
        <f>800-500</f>
        <v>300</v>
      </c>
      <c r="E27" s="94">
        <f t="shared" si="1"/>
        <v>-500</v>
      </c>
    </row>
    <row r="28" ht="21" customHeight="1" spans="1:5">
      <c r="A28" s="96">
        <v>24</v>
      </c>
      <c r="B28" s="18" t="s">
        <v>338</v>
      </c>
      <c r="C28" s="93">
        <v>3100</v>
      </c>
      <c r="D28" s="93">
        <f>3100-180</f>
        <v>2920</v>
      </c>
      <c r="E28" s="94">
        <f t="shared" si="1"/>
        <v>-180</v>
      </c>
    </row>
    <row r="29" ht="21" customHeight="1" spans="1:5">
      <c r="A29" s="96">
        <v>25</v>
      </c>
      <c r="B29" s="18" t="s">
        <v>339</v>
      </c>
      <c r="C29" s="93"/>
      <c r="D29" s="93">
        <v>120</v>
      </c>
      <c r="E29" s="94">
        <f t="shared" si="1"/>
        <v>120</v>
      </c>
    </row>
    <row r="30" ht="21" customHeight="1" spans="1:5">
      <c r="A30" s="96">
        <v>26</v>
      </c>
      <c r="B30" s="18" t="s">
        <v>340</v>
      </c>
      <c r="C30" s="93">
        <v>30</v>
      </c>
      <c r="D30" s="93">
        <f>30+60</f>
        <v>90</v>
      </c>
      <c r="E30" s="94">
        <f t="shared" si="1"/>
        <v>60</v>
      </c>
    </row>
    <row r="31" ht="21" customHeight="1" spans="1:5">
      <c r="A31" s="96">
        <v>27</v>
      </c>
      <c r="B31" s="18" t="s">
        <v>341</v>
      </c>
      <c r="C31" s="93">
        <v>991</v>
      </c>
      <c r="D31" s="93">
        <v>991</v>
      </c>
      <c r="E31" s="94">
        <f t="shared" si="1"/>
        <v>0</v>
      </c>
    </row>
    <row r="32" ht="21" customHeight="1" spans="1:5">
      <c r="A32" s="96">
        <v>28</v>
      </c>
      <c r="B32" s="18"/>
      <c r="C32" s="97"/>
      <c r="D32" s="94"/>
      <c r="E32" s="94">
        <f t="shared" si="1"/>
        <v>0</v>
      </c>
    </row>
    <row r="33" ht="21" customHeight="1" spans="1:5">
      <c r="A33" s="96">
        <v>29</v>
      </c>
      <c r="B33" s="77" t="s">
        <v>124</v>
      </c>
      <c r="C33" s="98"/>
      <c r="D33" s="99"/>
      <c r="E33" s="100">
        <f t="shared" si="1"/>
        <v>0</v>
      </c>
    </row>
    <row r="34" ht="21" customHeight="1" spans="1:5">
      <c r="A34" s="84">
        <v>30</v>
      </c>
      <c r="B34" s="101" t="s">
        <v>342</v>
      </c>
      <c r="C34" s="90">
        <f>C5+C23</f>
        <v>26383</v>
      </c>
      <c r="D34" s="90">
        <f>D5+D23</f>
        <v>26383</v>
      </c>
      <c r="E34" s="91">
        <f t="shared" si="1"/>
        <v>0</v>
      </c>
    </row>
  </sheetData>
  <mergeCells count="3">
    <mergeCell ref="B1:C1"/>
    <mergeCell ref="B2:E2"/>
    <mergeCell ref="C3:D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B6" sqref="B6:I10"/>
    </sheetView>
  </sheetViews>
  <sheetFormatPr defaultColWidth="9" defaultRowHeight="13.5"/>
  <cols>
    <col min="1" max="1" width="3.5" customWidth="1"/>
    <col min="2" max="2" width="26" customWidth="1"/>
    <col min="3" max="3" width="14.875" customWidth="1"/>
    <col min="4" max="4" width="15.125" customWidth="1"/>
    <col min="5" max="5" width="3.25" customWidth="1"/>
    <col min="6" max="6" width="27.625" customWidth="1"/>
    <col min="7" max="7" width="20.5" customWidth="1"/>
    <col min="8" max="8" width="15.375" customWidth="1"/>
    <col min="9" max="9" width="15.875" customWidth="1"/>
  </cols>
  <sheetData>
    <row r="1" spans="2:4">
      <c r="B1" s="61" t="s">
        <v>343</v>
      </c>
      <c r="C1" s="61"/>
      <c r="D1" s="61"/>
    </row>
    <row r="2" ht="20.25" spans="1:9">
      <c r="A2" s="2" t="s">
        <v>344</v>
      </c>
      <c r="B2" s="2"/>
      <c r="C2" s="2"/>
      <c r="D2" s="2"/>
      <c r="E2" s="2"/>
      <c r="F2" s="2"/>
      <c r="G2" s="2"/>
      <c r="H2" s="2"/>
      <c r="I2" s="2"/>
    </row>
    <row r="3" ht="14.25" spans="1:9">
      <c r="A3" s="3" t="s">
        <v>345</v>
      </c>
      <c r="B3" s="4"/>
      <c r="C3" s="4"/>
      <c r="D3" s="62"/>
      <c r="E3" s="63" t="s">
        <v>346</v>
      </c>
      <c r="F3" s="63"/>
      <c r="G3" s="64" t="s">
        <v>158</v>
      </c>
      <c r="H3" s="64"/>
      <c r="I3" s="64"/>
    </row>
    <row r="4" ht="14.25" spans="1:9">
      <c r="A4" s="37" t="s">
        <v>159</v>
      </c>
      <c r="B4" s="38"/>
      <c r="C4" s="38"/>
      <c r="D4" s="38"/>
      <c r="E4" s="39" t="s">
        <v>160</v>
      </c>
      <c r="F4" s="39"/>
      <c r="G4" s="40"/>
      <c r="H4" s="40"/>
      <c r="I4" s="40"/>
    </row>
    <row r="5" ht="27" spans="1:9">
      <c r="A5" s="12" t="s">
        <v>161</v>
      </c>
      <c r="B5" s="12" t="s">
        <v>162</v>
      </c>
      <c r="C5" s="13" t="s">
        <v>347</v>
      </c>
      <c r="D5" s="13" t="s">
        <v>348</v>
      </c>
      <c r="E5" s="12" t="s">
        <v>161</v>
      </c>
      <c r="F5" s="14" t="s">
        <v>165</v>
      </c>
      <c r="G5" s="12" t="s">
        <v>166</v>
      </c>
      <c r="H5" s="13" t="s">
        <v>347</v>
      </c>
      <c r="I5" s="13" t="s">
        <v>348</v>
      </c>
    </row>
    <row r="6" spans="1:9">
      <c r="A6" s="65">
        <v>1</v>
      </c>
      <c r="B6" s="16" t="s">
        <v>169</v>
      </c>
      <c r="C6" s="17">
        <v>1707046.77</v>
      </c>
      <c r="D6" s="17">
        <v>1707046.77</v>
      </c>
      <c r="E6" s="24">
        <v>1</v>
      </c>
      <c r="F6" s="66" t="s">
        <v>349</v>
      </c>
      <c r="G6" s="67" t="s">
        <v>350</v>
      </c>
      <c r="H6" s="68">
        <v>868860</v>
      </c>
      <c r="I6" s="68">
        <v>868860</v>
      </c>
    </row>
    <row r="7" ht="27" spans="1:9">
      <c r="A7" s="65">
        <v>2</v>
      </c>
      <c r="B7" s="66" t="s">
        <v>351</v>
      </c>
      <c r="C7" s="17">
        <v>492953.23</v>
      </c>
      <c r="D7" s="17">
        <v>3792953.23</v>
      </c>
      <c r="E7" s="24"/>
      <c r="F7" s="69" t="s">
        <v>352</v>
      </c>
      <c r="G7" s="67" t="s">
        <v>350</v>
      </c>
      <c r="H7" s="17">
        <v>1331140</v>
      </c>
      <c r="I7" s="17">
        <v>1331140</v>
      </c>
    </row>
    <row r="8" spans="1:9">
      <c r="A8" s="26"/>
      <c r="B8" s="16"/>
      <c r="C8" s="70"/>
      <c r="D8" s="70"/>
      <c r="E8" s="24"/>
      <c r="F8" s="71" t="s">
        <v>353</v>
      </c>
      <c r="G8" s="24" t="s">
        <v>354</v>
      </c>
      <c r="H8" s="24"/>
      <c r="I8" s="79">
        <v>800000</v>
      </c>
    </row>
    <row r="9" ht="40.5" spans="1:9">
      <c r="A9" s="26"/>
      <c r="B9" s="16"/>
      <c r="C9" s="72"/>
      <c r="D9" s="72"/>
      <c r="E9" s="24"/>
      <c r="F9" s="69" t="s">
        <v>355</v>
      </c>
      <c r="G9" s="67" t="s">
        <v>356</v>
      </c>
      <c r="H9" s="67"/>
      <c r="I9" s="17">
        <v>2500000</v>
      </c>
    </row>
    <row r="10" spans="1:9">
      <c r="A10" s="26"/>
      <c r="B10" s="29"/>
      <c r="C10" s="73"/>
      <c r="D10" s="73"/>
      <c r="E10" s="24"/>
      <c r="F10" s="71"/>
      <c r="G10" s="24"/>
      <c r="H10" s="24"/>
      <c r="I10" s="79"/>
    </row>
    <row r="11" spans="1:9">
      <c r="A11" s="26"/>
      <c r="B11" s="74"/>
      <c r="C11" s="75"/>
      <c r="D11" s="75"/>
      <c r="E11" s="65"/>
      <c r="F11" s="65"/>
      <c r="G11" s="65"/>
      <c r="H11" s="65"/>
      <c r="I11" s="80"/>
    </row>
    <row r="12" spans="1:9">
      <c r="A12" s="26"/>
      <c r="B12" s="10" t="s">
        <v>357</v>
      </c>
      <c r="C12" s="76">
        <f>SUM(C6:C11)</f>
        <v>2200000</v>
      </c>
      <c r="D12" s="76">
        <f>SUM(D6:D11)</f>
        <v>5500000</v>
      </c>
      <c r="E12" s="10"/>
      <c r="F12" s="10" t="s">
        <v>357</v>
      </c>
      <c r="G12" s="77"/>
      <c r="H12" s="78">
        <f>SUM(H6:H11)</f>
        <v>2200000</v>
      </c>
      <c r="I12" s="78">
        <f>SUM(I6:I11)</f>
        <v>5500000</v>
      </c>
    </row>
  </sheetData>
  <mergeCells count="7">
    <mergeCell ref="B1:C1"/>
    <mergeCell ref="A2:I2"/>
    <mergeCell ref="A3:C3"/>
    <mergeCell ref="E3:F3"/>
    <mergeCell ref="G3:I3"/>
    <mergeCell ref="A4:C4"/>
    <mergeCell ref="E4:I4"/>
  </mergeCells>
  <pageMargins left="0.354166666666667" right="0.236111111111111"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D3" sqref="D3:E3"/>
    </sheetView>
  </sheetViews>
  <sheetFormatPr defaultColWidth="9" defaultRowHeight="13.5" outlineLevelCol="5"/>
  <cols>
    <col min="1" max="1" width="4.375" customWidth="1"/>
    <col min="2" max="2" width="29" customWidth="1"/>
    <col min="3" max="3" width="15" customWidth="1"/>
    <col min="4" max="4" width="19.625" customWidth="1"/>
    <col min="5" max="5" width="28.25" customWidth="1"/>
    <col min="6" max="6" width="16.75" customWidth="1"/>
  </cols>
  <sheetData>
    <row r="1" ht="14.25" spans="1:6">
      <c r="A1" s="1" t="s">
        <v>358</v>
      </c>
      <c r="B1" s="1"/>
      <c r="C1" s="1"/>
      <c r="D1" s="1"/>
      <c r="E1" s="1"/>
      <c r="F1" s="1"/>
    </row>
    <row r="2" ht="20.25" spans="1:6">
      <c r="A2" s="2" t="s">
        <v>359</v>
      </c>
      <c r="B2" s="2"/>
      <c r="C2" s="2"/>
      <c r="D2" s="2"/>
      <c r="E2" s="2"/>
      <c r="F2" s="2"/>
    </row>
    <row r="3" ht="14.25" spans="1:6">
      <c r="A3" s="34" t="s">
        <v>345</v>
      </c>
      <c r="B3" s="35"/>
      <c r="C3" s="35"/>
      <c r="D3" s="5" t="s">
        <v>3</v>
      </c>
      <c r="E3" s="5"/>
      <c r="F3" s="36" t="s">
        <v>360</v>
      </c>
    </row>
    <row r="4" ht="14.25" spans="1:6">
      <c r="A4" s="37" t="s">
        <v>159</v>
      </c>
      <c r="B4" s="38"/>
      <c r="C4" s="38"/>
      <c r="D4" s="39" t="s">
        <v>160</v>
      </c>
      <c r="E4" s="40"/>
      <c r="F4" s="40"/>
    </row>
    <row r="5" ht="28.5" spans="1:6">
      <c r="A5" s="41" t="s">
        <v>161</v>
      </c>
      <c r="B5" s="41" t="s">
        <v>162</v>
      </c>
      <c r="C5" s="42" t="s">
        <v>163</v>
      </c>
      <c r="D5" s="43" t="s">
        <v>165</v>
      </c>
      <c r="E5" s="41" t="s">
        <v>166</v>
      </c>
      <c r="F5" s="44" t="s">
        <v>163</v>
      </c>
    </row>
    <row r="6" ht="28.5" spans="1:6">
      <c r="A6" s="45">
        <v>1</v>
      </c>
      <c r="B6" s="46" t="s">
        <v>361</v>
      </c>
      <c r="C6" s="47">
        <v>1413867.81</v>
      </c>
      <c r="D6" s="48" t="s">
        <v>362</v>
      </c>
      <c r="E6" s="48" t="s">
        <v>363</v>
      </c>
      <c r="F6" s="49">
        <v>1813867.81</v>
      </c>
    </row>
    <row r="7" ht="42.75" spans="1:6">
      <c r="A7" s="45">
        <v>2</v>
      </c>
      <c r="B7" s="46" t="s">
        <v>364</v>
      </c>
      <c r="C7" s="47">
        <v>400000</v>
      </c>
      <c r="D7" s="48" t="s">
        <v>365</v>
      </c>
      <c r="E7" s="48" t="s">
        <v>366</v>
      </c>
      <c r="F7" s="49">
        <v>564000</v>
      </c>
    </row>
    <row r="8" ht="28.5" spans="1:6">
      <c r="A8" s="45">
        <v>3</v>
      </c>
      <c r="B8" s="46" t="s">
        <v>367</v>
      </c>
      <c r="C8" s="47">
        <f>1074000+1482074.1</f>
        <v>2556074.1</v>
      </c>
      <c r="D8" s="48" t="s">
        <v>368</v>
      </c>
      <c r="E8" s="50" t="s">
        <v>369</v>
      </c>
      <c r="F8" s="49">
        <v>510000</v>
      </c>
    </row>
    <row r="9" ht="28.5" spans="1:6">
      <c r="A9" s="51"/>
      <c r="B9" s="46"/>
      <c r="C9" s="52"/>
      <c r="D9" s="48" t="s">
        <v>370</v>
      </c>
      <c r="E9" s="48" t="s">
        <v>366</v>
      </c>
      <c r="F9" s="49">
        <v>652032.6</v>
      </c>
    </row>
    <row r="10" ht="28.5" spans="1:6">
      <c r="A10" s="51"/>
      <c r="B10" s="53"/>
      <c r="C10" s="54"/>
      <c r="D10" s="48" t="s">
        <v>371</v>
      </c>
      <c r="E10" s="48" t="s">
        <v>366</v>
      </c>
      <c r="F10" s="49">
        <v>830041.5</v>
      </c>
    </row>
    <row r="11" ht="14.25" spans="1:6">
      <c r="A11" s="51"/>
      <c r="B11" s="55"/>
      <c r="C11" s="56"/>
      <c r="D11" s="57"/>
      <c r="E11" s="57"/>
      <c r="F11" s="58"/>
    </row>
    <row r="12" ht="14.25" spans="1:6">
      <c r="A12" s="51"/>
      <c r="B12" s="39" t="s">
        <v>357</v>
      </c>
      <c r="C12" s="59">
        <f>SUM(C6:C11)</f>
        <v>4369941.91</v>
      </c>
      <c r="D12" s="39" t="s">
        <v>372</v>
      </c>
      <c r="E12" s="40"/>
      <c r="F12" s="60">
        <f>SUM(F6:F11)</f>
        <v>4369941.91</v>
      </c>
    </row>
  </sheetData>
  <mergeCells count="5">
    <mergeCell ref="A2:F2"/>
    <mergeCell ref="A3:C3"/>
    <mergeCell ref="D3:E3"/>
    <mergeCell ref="A4:C4"/>
    <mergeCell ref="D4:F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J22" sqref="J22"/>
    </sheetView>
  </sheetViews>
  <sheetFormatPr defaultColWidth="9" defaultRowHeight="13.5" outlineLevelCol="7"/>
  <cols>
    <col min="1" max="1" width="3.5" customWidth="1"/>
    <col min="2" max="2" width="23.25" customWidth="1"/>
    <col min="3" max="3" width="14.25" customWidth="1"/>
    <col min="4" max="4" width="16" customWidth="1"/>
    <col min="5" max="5" width="29.625" customWidth="1"/>
    <col min="6" max="6" width="25.375" customWidth="1"/>
    <col min="7" max="7" width="13.625" customWidth="1"/>
    <col min="8" max="8" width="14.125" customWidth="1"/>
  </cols>
  <sheetData>
    <row r="1" ht="14.25" spans="1:1">
      <c r="A1" s="1" t="s">
        <v>373</v>
      </c>
    </row>
    <row r="2" ht="20.25" spans="1:8">
      <c r="A2" s="2" t="s">
        <v>374</v>
      </c>
      <c r="B2" s="2"/>
      <c r="C2" s="2"/>
      <c r="D2" s="2"/>
      <c r="E2" s="2"/>
      <c r="F2" s="2"/>
      <c r="G2" s="2"/>
      <c r="H2" s="2"/>
    </row>
    <row r="3" ht="14.25" spans="1:8">
      <c r="A3" s="3" t="s">
        <v>345</v>
      </c>
      <c r="B3" s="4"/>
      <c r="C3" s="4"/>
      <c r="D3" s="4"/>
      <c r="E3" s="5" t="s">
        <v>3</v>
      </c>
      <c r="F3" s="5"/>
      <c r="G3" s="6" t="s">
        <v>360</v>
      </c>
      <c r="H3" s="6"/>
    </row>
    <row r="4" spans="1:8">
      <c r="A4" s="7" t="s">
        <v>159</v>
      </c>
      <c r="B4" s="8"/>
      <c r="C4" s="8"/>
      <c r="D4" s="9"/>
      <c r="E4" s="10" t="s">
        <v>160</v>
      </c>
      <c r="F4" s="11"/>
      <c r="G4" s="11"/>
      <c r="H4" s="11"/>
    </row>
    <row r="5" ht="30" customHeight="1" spans="1:8">
      <c r="A5" s="12" t="s">
        <v>161</v>
      </c>
      <c r="B5" s="12" t="s">
        <v>162</v>
      </c>
      <c r="C5" s="13" t="s">
        <v>347</v>
      </c>
      <c r="D5" s="13" t="s">
        <v>348</v>
      </c>
      <c r="E5" s="14" t="s">
        <v>165</v>
      </c>
      <c r="F5" s="12" t="s">
        <v>166</v>
      </c>
      <c r="G5" s="13" t="s">
        <v>347</v>
      </c>
      <c r="H5" s="13" t="s">
        <v>348</v>
      </c>
    </row>
    <row r="6" spans="1:8">
      <c r="A6" s="15">
        <v>1</v>
      </c>
      <c r="B6" s="16" t="s">
        <v>169</v>
      </c>
      <c r="C6" s="17">
        <v>1613725.18</v>
      </c>
      <c r="D6" s="17">
        <v>1613725.18</v>
      </c>
      <c r="E6" s="18" t="s">
        <v>375</v>
      </c>
      <c r="F6" s="18" t="s">
        <v>376</v>
      </c>
      <c r="G6" s="17">
        <v>1000000</v>
      </c>
      <c r="H6" s="19">
        <v>2000000</v>
      </c>
    </row>
    <row r="7" ht="27" spans="1:8">
      <c r="A7" s="15">
        <v>2</v>
      </c>
      <c r="B7" s="16" t="s">
        <v>377</v>
      </c>
      <c r="C7" s="17">
        <v>486274.82</v>
      </c>
      <c r="D7" s="20">
        <v>1586274.82</v>
      </c>
      <c r="E7" s="18" t="s">
        <v>378</v>
      </c>
      <c r="F7" s="18" t="s">
        <v>379</v>
      </c>
      <c r="G7" s="17">
        <v>500000</v>
      </c>
      <c r="H7" s="21">
        <v>500000</v>
      </c>
    </row>
    <row r="8" ht="27" spans="1:8">
      <c r="A8" s="10"/>
      <c r="B8" s="16"/>
      <c r="C8" s="22"/>
      <c r="D8" s="23"/>
      <c r="E8" s="24" t="s">
        <v>380</v>
      </c>
      <c r="F8" s="24" t="s">
        <v>381</v>
      </c>
      <c r="G8" s="17">
        <v>600000</v>
      </c>
      <c r="H8" s="25">
        <v>700000</v>
      </c>
    </row>
    <row r="9" spans="1:8">
      <c r="A9" s="26"/>
      <c r="B9" s="16"/>
      <c r="C9" s="17"/>
      <c r="D9" s="27"/>
      <c r="E9" s="24"/>
      <c r="F9" s="24"/>
      <c r="G9" s="17"/>
      <c r="H9" s="28"/>
    </row>
    <row r="10" spans="1:8">
      <c r="A10" s="26"/>
      <c r="B10" s="29"/>
      <c r="C10" s="17"/>
      <c r="D10" s="27" t="s">
        <v>124</v>
      </c>
      <c r="E10" s="24"/>
      <c r="F10" s="23"/>
      <c r="G10" s="17"/>
      <c r="H10" s="20"/>
    </row>
    <row r="11" spans="1:8">
      <c r="A11" s="26"/>
      <c r="B11" s="29"/>
      <c r="C11" s="17"/>
      <c r="D11" s="27"/>
      <c r="E11" s="24"/>
      <c r="F11" s="23"/>
      <c r="G11" s="30"/>
      <c r="H11" s="31"/>
    </row>
    <row r="12" spans="1:8">
      <c r="A12" s="26"/>
      <c r="B12" s="10" t="s">
        <v>357</v>
      </c>
      <c r="C12" s="32">
        <f>SUM(C6:C10)</f>
        <v>2100000</v>
      </c>
      <c r="D12" s="32">
        <f>SUM(D6:D10)</f>
        <v>3200000</v>
      </c>
      <c r="E12" s="10" t="s">
        <v>372</v>
      </c>
      <c r="F12" s="11"/>
      <c r="G12" s="33">
        <f>SUM(G6:G11)</f>
        <v>2100000</v>
      </c>
      <c r="H12" s="33">
        <f>SUM(H6:H11)</f>
        <v>3200000</v>
      </c>
    </row>
  </sheetData>
  <mergeCells count="6">
    <mergeCell ref="A2:H2"/>
    <mergeCell ref="A3:D3"/>
    <mergeCell ref="E3:F3"/>
    <mergeCell ref="G3:H3"/>
    <mergeCell ref="A4:D4"/>
    <mergeCell ref="E4:H4"/>
  </mergeCells>
  <pageMargins left="0.236111111111111" right="0.314583333333333"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一般预算收支调整总表</vt:lpstr>
      <vt:lpstr>土地出让金基金预算</vt:lpstr>
      <vt:lpstr>债券资金安排</vt:lpstr>
      <vt:lpstr>一般公共预算收入调整表</vt:lpstr>
      <vt:lpstr>城市基础设施配套费收入调整表</vt:lpstr>
      <vt:lpstr>其他地方自行试点专项债券</vt:lpstr>
      <vt:lpstr>土地受益金预算调整表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2023-03-31T02:53:50Z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KSORubyTemplateID" linkTarget="0">
    <vt:lpwstr>14</vt:lpwstr>
  </property>
  <property fmtid="{D5CDD505-2E9C-101B-9397-08002B2CF9AE}" pid="4" name="ICV">
    <vt:lpwstr>032CA031D67F4F2B90F93BA7C0081A0A</vt:lpwstr>
  </property>
</Properties>
</file>