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般预算收支调整总表" sheetId="1" r:id="rId1"/>
  </sheets>
  <definedNames>
    <definedName name="_xlnm.Print_Titles" localSheetId="0">一般预算收支调整总表!$2:$6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<sst xmlns="http://schemas.openxmlformats.org/spreadsheetml/2006/main" count="178" uniqueCount="155">
  <si>
    <t>附件1</t>
  </si>
  <si>
    <t xml:space="preserve">   龙胜各族自治县2021年一般预算调整表</t>
  </si>
  <si>
    <t xml:space="preserve">  编制单位：龙胜各族自治县财政局</t>
  </si>
  <si>
    <t>编制日期：2021年12月10日</t>
  </si>
  <si>
    <t>单位：万元</t>
  </si>
  <si>
    <t>收              入</t>
  </si>
  <si>
    <t>支                    出</t>
  </si>
  <si>
    <t>增减因素</t>
  </si>
  <si>
    <t>项目</t>
  </si>
  <si>
    <t>2021年年初预算</t>
  </si>
  <si>
    <t>2021年预算调整</t>
  </si>
  <si>
    <t>增、减</t>
  </si>
  <si>
    <t>增        减</t>
  </si>
  <si>
    <t>合计</t>
  </si>
  <si>
    <t>新增政府债券</t>
  </si>
  <si>
    <t>专项转移支付</t>
  </si>
  <si>
    <t>一般转移支付</t>
  </si>
  <si>
    <t>公共预算调整增、减</t>
  </si>
  <si>
    <t>一、一般公共预算收入</t>
  </si>
  <si>
    <t>一、一般公共服务</t>
  </si>
  <si>
    <t>⑴增加专项转移支付支出92.6万元；⑵一般转移支付支出增加243.81万元;预算调整增加1682.54万元；其中：其他支出预留增资734.54万元；部门非税收入安排的支出400万元；职工死亡抚恤费350万元；非易地扶贫搬迁项目前期建设费用198万元。调整减少1250万元：其中：税收事务年初预算100万元、人民防空易地建设费940万元 ；机关事业单位在职在编人员责任保险60万元；县级政府统计机构协管员经费70万元；议军会项目经费80万元。预算调整：1.县委办2021年初预算：保密局、督查室、政研室等24笔预算资金共33.8万元调整为新农村建设联系点经费；2.县政务中心2021年初预算：聘请人员工资及保险费 4.2万元、伙食补助费1.5万元合计5.7万元调整为办公业务费；3.县纪委2021年初预算：绩效考评经费1万元、专项办工作经费1.832万元、特勤经费4.3万元调整为乐江镇生态公园工程。</t>
  </si>
  <si>
    <t>二、转移性收入</t>
  </si>
  <si>
    <t>二、外交支出</t>
  </si>
  <si>
    <t xml:space="preserve"> ㈠ 上级补助收入</t>
  </si>
  <si>
    <t>三、国防支出</t>
  </si>
  <si>
    <t>⑴增加一般转移支付支出6万元：</t>
  </si>
  <si>
    <t>⑴返还性收入</t>
  </si>
  <si>
    <t>四、公共安全支出</t>
  </si>
  <si>
    <t>⑴增加一般转移支付支出640万元：</t>
  </si>
  <si>
    <t xml:space="preserve">所得税基数返还收入 </t>
  </si>
  <si>
    <t>五、教育支出</t>
  </si>
  <si>
    <t>⑴增加专项转移支付支出3902万元；⑵增加一般转移支付支出2193.49万元；⑶增加新增一般债券3000万元。公共预算调整：县教育局2021年初预算：中小学校长职级制经费20.2097万元调整为：庆祝第37个教师节表扬暨文艺汇演经费；提高全县教育教学绩效奖励额度经费37.12万元调整为：聘请代课教师经费。</t>
  </si>
  <si>
    <t>成品油税费改革税收返还收入</t>
  </si>
  <si>
    <t>六、科学技术支出</t>
  </si>
  <si>
    <t>⑴增加专项转移支付支出210万元；⑵公共预算调整：2021年初预算科技进步奖1.6万元调整为：鉴证咨询服务审计费。</t>
  </si>
  <si>
    <t>增值税税收返还收入</t>
  </si>
  <si>
    <t>七、文化旅游体育与传媒支出</t>
  </si>
  <si>
    <t>⑴增加专项转移支付支出450万元；⑵增加一般转移支付2547.8万元。</t>
  </si>
  <si>
    <t>消费税税收返还收入</t>
  </si>
  <si>
    <t>八、社会保障和就业支出</t>
  </si>
  <si>
    <t>⑴增加专项转移支付支出465.35万元；⑵增加一般转移支付502.02万元；⑶公共预算调整：1.职业年金调减2500万元；2.从县医保局2021年初预算财政对特殊病例医疗补助10万元、财政对二等乙级以上伤残军人医疗补助30万元、财政对离休人员医疗费补助50万元、财政对城乡居民特殊人群养老保险参保缴费补助80万元等合计170万元调整为：县民政局困难群众生活救助资金（城乡最低生活保障资金）；3.县退役军人事务局2021年初预算：建国前老复员退伍军人县级配套资金1.6812万元、新中国成立后在乡老复员军人生活补助县级配套资金4万元、新中国成立后在乡老复员军人生活补助县级配套资金4.1242万元等合计9.8054万元调整为：县民政局困难群众生活救助资金（城乡最低生活保障资金）。</t>
  </si>
  <si>
    <t>增值税五五分享税收返还收入</t>
  </si>
  <si>
    <t>九、卫生健康支出</t>
  </si>
  <si>
    <t>⑴增加专项转移支付支出1929.8万元；⑵增加一般转移支付1237.67万元：公共预算调整：乡镇卫生院职业年金及增资部分227.82万元；县医保局2021年初预算：1.村医通经费2万元；行政执法监管经费2万元共4万元调整为：办公业务经费4万元。2.调整减少财政对特殊病例医疗补助10万元、财政对二等乙级以上伤残军人医疗补助30万元、财政对离休人员医疗费补助50万元、财政对城乡居民特殊人群养老保险参保缴费补助80万元等合计170万元调整为：县民政局困难群众生活救助资金（城乡最低生活保障资金）。</t>
  </si>
  <si>
    <t>其他税收返还收入</t>
  </si>
  <si>
    <t>十、节能环保支出</t>
  </si>
  <si>
    <t>⑴增加专项转移支付支出140.39万元；⑵增加一般转移支付194.12万元：</t>
  </si>
  <si>
    <t>⑵一般性转移支付收入</t>
  </si>
  <si>
    <t>十一、城乡社区支出</t>
  </si>
  <si>
    <r>
      <rPr>
        <sz val="9"/>
        <color theme="1"/>
        <rFont val="宋体"/>
        <charset val="134"/>
        <scheme val="minor"/>
      </rPr>
      <t>⑴增加专项转移支付支出3272万元；</t>
    </r>
    <r>
      <rPr>
        <sz val="9"/>
        <color theme="1"/>
        <rFont val="宋体"/>
        <charset val="134"/>
      </rPr>
      <t>⑵</t>
    </r>
    <r>
      <rPr>
        <sz val="9"/>
        <color theme="1"/>
        <rFont val="宋体"/>
        <charset val="134"/>
        <scheme val="minor"/>
      </rPr>
      <t>增加一般转移支付200万元；⑶新增政府一般债券6968万元。</t>
    </r>
  </si>
  <si>
    <t>体制补助收入</t>
  </si>
  <si>
    <t>十二、农林水支出</t>
  </si>
  <si>
    <t xml:space="preserve">⑴增加专项转移支付支出5259.82万元；⑵增加一般转移支付13953.3万元；⑶新增一般政府债券80万元。
</t>
  </si>
  <si>
    <t>均衡性转移支付收入</t>
  </si>
  <si>
    <t>十三、交通运输支出</t>
  </si>
  <si>
    <t xml:space="preserve">⑴增加专项转移支付支出597.5万元；⑵增加一般转移支付2511.83万元；⑶新增一般政府债券1500万元
</t>
  </si>
  <si>
    <t>县级基本财力保障机制奖补资金收入</t>
  </si>
  <si>
    <t>十四、资源勘探信息等支出</t>
  </si>
  <si>
    <t>⑴增加专项转移支付支出110万元；</t>
  </si>
  <si>
    <t>结算补助收入</t>
  </si>
  <si>
    <t>十五、商业服务业等支出</t>
  </si>
  <si>
    <t>⑴增加专项转移支付支出253.25万元；⑵增加一般转移支付20万元；</t>
  </si>
  <si>
    <t>资源枯竭型城市转移支付补助收入</t>
  </si>
  <si>
    <t>十六、金融支出</t>
  </si>
  <si>
    <t>⑴增加一般性转移支付支出505.41万元；</t>
  </si>
  <si>
    <t>企业事业单位划转补助收入</t>
  </si>
  <si>
    <t>十七、援助其他地区支出</t>
  </si>
  <si>
    <t>成品油税费改革转移支付补助收入</t>
  </si>
  <si>
    <t>十八、自然资源海洋气象等支出</t>
  </si>
  <si>
    <t>⑴增加专项转移支付支出120万元；</t>
  </si>
  <si>
    <t>基层公检法司转移支付收入</t>
  </si>
  <si>
    <t>十九、住房保障支出</t>
  </si>
  <si>
    <t>⑴增加一般转移支付770.51万元：</t>
  </si>
  <si>
    <t>城乡义务教育转移支付收入</t>
  </si>
  <si>
    <t>二十、粮油物资储备支出</t>
  </si>
  <si>
    <t>⑴增加一般转移支付47万元：</t>
  </si>
  <si>
    <t>基本养老金转移支付收入</t>
  </si>
  <si>
    <t>二十一、灾害防治及应急管理支出</t>
  </si>
  <si>
    <t>⑴增加专项转移支付支出1254.71万元；</t>
  </si>
  <si>
    <t>城乡居民医疗保险转移支付收入</t>
  </si>
  <si>
    <t>二十二、预备费</t>
  </si>
  <si>
    <t>农村综合改革转移支付收入</t>
  </si>
  <si>
    <t>二十三、债务付息支出</t>
  </si>
  <si>
    <t>公共预算调整增加45万元；</t>
  </si>
  <si>
    <t>产粮（油）大县奖励资金收入</t>
  </si>
  <si>
    <t>二十四、债务发行费用支出</t>
  </si>
  <si>
    <t>公共预算调整增加10万元；</t>
  </si>
  <si>
    <t>重点生态功能区转移支付收入</t>
  </si>
  <si>
    <t>二十五、其他支出</t>
  </si>
  <si>
    <t>固定数额补助收入</t>
  </si>
  <si>
    <t>一般公共预算支出合计</t>
  </si>
  <si>
    <t>革命老区转移支付收入</t>
  </si>
  <si>
    <t>转移性支出</t>
  </si>
  <si>
    <t>民族地区转移支付收入</t>
  </si>
  <si>
    <t xml:space="preserve">  上解上级支出</t>
  </si>
  <si>
    <t>贫困地区转移支付收入</t>
  </si>
  <si>
    <t xml:space="preserve">      体制上解支出</t>
  </si>
  <si>
    <t>一般公共服务共同财政事权转移支付收入</t>
  </si>
  <si>
    <t xml:space="preserve">      专项上解支出</t>
  </si>
  <si>
    <t>外交共同财政事权转移支付收入</t>
  </si>
  <si>
    <t xml:space="preserve">  债券还本支出</t>
  </si>
  <si>
    <t>国防共同财政事权转移支付收入</t>
  </si>
  <si>
    <t>公共安全共同财政事权转移支付收入</t>
  </si>
  <si>
    <t>教育共同财政事权转移支付收入</t>
  </si>
  <si>
    <t>科学技术共同财政事权转移支付收入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</si>
  <si>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</si>
  <si>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</si>
  <si>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</si>
  <si>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</si>
  <si>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城乡社区共同财政事权转移支付收入</t>
  </si>
  <si>
    <t>农林水共同财政事权转移支付收入</t>
  </si>
  <si>
    <t>交通运输共同财政事权转移支付收入</t>
  </si>
  <si>
    <t>资源勘探信息等共同财政事权转移支付收入</t>
  </si>
  <si>
    <t>商业服务业等共同财政事权转移支付收入</t>
  </si>
  <si>
    <t>金融共同财政事权转移支付收入</t>
  </si>
  <si>
    <t>自然资源海洋气象等共同财政事权转移支付收入</t>
  </si>
  <si>
    <t>住房保障共同财政事权转移支付收入</t>
  </si>
  <si>
    <t>粮油物资储备共同财政事权转移支付收入</t>
  </si>
  <si>
    <t>灾害防治及应急管理共同财政事权转移支付收入</t>
  </si>
  <si>
    <t>其他共同财政事权转移支付收入</t>
  </si>
  <si>
    <t>其他一般性转移支付收入</t>
  </si>
  <si>
    <t>⑶专项转移支付收入</t>
  </si>
  <si>
    <t>一般公共服务</t>
  </si>
  <si>
    <t xml:space="preserve"> </t>
  </si>
  <si>
    <t>外交</t>
  </si>
  <si>
    <t>国防</t>
  </si>
  <si>
    <t>公共安全</t>
  </si>
  <si>
    <t>教育</t>
  </si>
  <si>
    <t>科学技术</t>
  </si>
  <si>
    <t>文化旅游体育与传媒</t>
  </si>
  <si>
    <t>社会保障和就业</t>
  </si>
  <si>
    <t>卫生健康</t>
  </si>
  <si>
    <t>节能环保</t>
  </si>
  <si>
    <t>城乡社区</t>
  </si>
  <si>
    <t>农林水</t>
  </si>
  <si>
    <t>交通运输</t>
  </si>
  <si>
    <t>资源勘探信息等</t>
  </si>
  <si>
    <t>商业服务业等</t>
  </si>
  <si>
    <t>金融</t>
  </si>
  <si>
    <t>自然资源海洋气象等</t>
  </si>
  <si>
    <t>住房保障</t>
  </si>
  <si>
    <t>粮油物资储备</t>
  </si>
  <si>
    <t>灾害防治及应急管理</t>
  </si>
  <si>
    <t>其他收入</t>
  </si>
  <si>
    <t>㈡上年结余收入</t>
  </si>
  <si>
    <t>㈢ 调入资金</t>
  </si>
  <si>
    <t>调入预算稳定调节基金</t>
  </si>
  <si>
    <t>从政府性基金预算调入</t>
  </si>
  <si>
    <t>从国有资本经营预算调入</t>
  </si>
  <si>
    <t>从其他资金调入</t>
  </si>
  <si>
    <t>㈣ 地方政府一般债务收入</t>
  </si>
  <si>
    <t>㈤ 地方政府一般债务转贷收入</t>
  </si>
  <si>
    <t>㈥ 接受其他地区援助收入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</si>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</sst>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_ * #,##0_ ;_ * \-#,##0_ ;_ * &quot;-&quot;??_ ;_ @_ "/>
    <numFmt numFmtId="179" formatCode="yyyy&quot;年&quot;m&quot;月&quot;d&quot;日&quot;;@"/>
  </numFmts>
  <fonts count="41">
    <font>
      <sz val="11"/>
      <color theme="1"/>
      <name val="宋体"/>
      <charset val="134"/>
      <scheme val="minor"/>
    </font>
    <font>
      <sz val="12"/>
      <name val="黑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7"/>
      <name val="宋体"/>
      <charset val="134"/>
    </font>
    <font>
      <sz val="8"/>
      <name val="宋体"/>
      <charset val="134"/>
    </font>
    <font>
      <sz val="7.5"/>
      <name val="宋体"/>
      <charset val="134"/>
    </font>
    <font>
      <sz val="8.5"/>
      <name val="宋体"/>
      <charset val="134"/>
    </font>
    <font>
      <b/>
      <sz val="7.5"/>
      <name val="宋体"/>
      <charset val="134"/>
      <scheme val="minor"/>
    </font>
    <font>
      <sz val="6"/>
      <name val="宋体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12" fillId="0" borderId="0">
      <alignment vertical="center"/>
    </xf>
  </cellStyleXfs>
  <cellXfs count="9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76" fontId="0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178" fontId="6" fillId="2" borderId="0" xfId="1" applyNumberFormat="1" applyFont="1" applyFill="1" applyAlignment="1">
      <alignment horizontal="center" vertical="center" wrapText="1"/>
    </xf>
    <xf numFmtId="176" fontId="6" fillId="2" borderId="0" xfId="1" applyNumberFormat="1" applyFont="1" applyFill="1" applyAlignment="1">
      <alignment horizontal="center" vertical="center" wrapText="1"/>
    </xf>
    <xf numFmtId="0" fontId="7" fillId="0" borderId="0" xfId="5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179" fontId="7" fillId="0" borderId="0" xfId="51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178" fontId="10" fillId="2" borderId="5" xfId="1" applyNumberFormat="1" applyFont="1" applyFill="1" applyBorder="1" applyAlignment="1">
      <alignment horizontal="center" vertical="center" wrapText="1"/>
    </xf>
    <xf numFmtId="176" fontId="10" fillId="2" borderId="5" xfId="1" applyNumberFormat="1" applyFont="1" applyFill="1" applyBorder="1" applyAlignment="1">
      <alignment horizontal="center" vertical="center" wrapText="1"/>
    </xf>
    <xf numFmtId="176" fontId="10" fillId="2" borderId="4" xfId="1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/>
    </xf>
    <xf numFmtId="178" fontId="10" fillId="2" borderId="6" xfId="1" applyNumberFormat="1" applyFont="1" applyFill="1" applyBorder="1" applyAlignment="1">
      <alignment horizontal="center" vertical="center" wrapText="1"/>
    </xf>
    <xf numFmtId="176" fontId="10" fillId="2" borderId="6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177" fontId="11" fillId="2" borderId="4" xfId="1" applyNumberFormat="1" applyFont="1" applyFill="1" applyBorder="1" applyAlignment="1">
      <alignment horizontal="right" vertical="center" wrapText="1"/>
    </xf>
    <xf numFmtId="176" fontId="11" fillId="2" borderId="4" xfId="1" applyNumberFormat="1" applyFont="1" applyFill="1" applyBorder="1" applyAlignment="1">
      <alignment horizontal="right" vertical="center" wrapText="1"/>
    </xf>
    <xf numFmtId="176" fontId="11" fillId="2" borderId="4" xfId="1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177" fontId="2" fillId="2" borderId="4" xfId="0" applyNumberFormat="1" applyFont="1" applyFill="1" applyBorder="1" applyAlignment="1">
      <alignment horizontal="right" vertical="center"/>
    </xf>
    <xf numFmtId="176" fontId="2" fillId="2" borderId="4" xfId="0" applyNumberFormat="1" applyFont="1" applyFill="1" applyBorder="1" applyAlignment="1">
      <alignment vertical="center"/>
    </xf>
    <xf numFmtId="176" fontId="11" fillId="2" borderId="4" xfId="0" applyNumberFormat="1" applyFont="1" applyFill="1" applyBorder="1" applyAlignment="1">
      <alignment vertical="center"/>
    </xf>
    <xf numFmtId="1" fontId="9" fillId="2" borderId="4" xfId="0" applyNumberFormat="1" applyFont="1" applyFill="1" applyBorder="1" applyAlignment="1" applyProtection="1">
      <alignment horizontal="left" vertical="center"/>
      <protection locked="0"/>
    </xf>
    <xf numFmtId="177" fontId="12" fillId="2" borderId="4" xfId="0" applyNumberFormat="1" applyFont="1" applyFill="1" applyBorder="1" applyAlignment="1" applyProtection="1">
      <alignment vertical="center"/>
      <protection locked="0"/>
    </xf>
    <xf numFmtId="176" fontId="12" fillId="2" borderId="4" xfId="0" applyNumberFormat="1" applyFont="1" applyFill="1" applyBorder="1" applyAlignment="1" applyProtection="1">
      <alignment vertical="center"/>
      <protection locked="0"/>
    </xf>
    <xf numFmtId="176" fontId="12" fillId="2" borderId="4" xfId="0" applyNumberFormat="1" applyFont="1" applyFill="1" applyBorder="1" applyAlignment="1" applyProtection="1">
      <alignment horizontal="right" vertical="center"/>
      <protection locked="0"/>
    </xf>
    <xf numFmtId="177" fontId="12" fillId="2" borderId="4" xfId="0" applyNumberFormat="1" applyFont="1" applyFill="1" applyBorder="1" applyAlignment="1" applyProtection="1">
      <alignment horizontal="right" vertical="center"/>
      <protection locked="0"/>
    </xf>
    <xf numFmtId="1" fontId="12" fillId="2" borderId="4" xfId="0" applyNumberFormat="1" applyFont="1" applyFill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177" fontId="12" fillId="2" borderId="4" xfId="0" applyNumberFormat="1" applyFont="1" applyFill="1" applyBorder="1" applyAlignment="1">
      <alignment vertical="center"/>
    </xf>
    <xf numFmtId="176" fontId="12" fillId="2" borderId="4" xfId="0" applyNumberFormat="1" applyFont="1" applyFill="1" applyBorder="1" applyAlignment="1">
      <alignment vertical="center"/>
    </xf>
    <xf numFmtId="0" fontId="12" fillId="2" borderId="4" xfId="0" applyNumberFormat="1" applyFont="1" applyFill="1" applyBorder="1" applyAlignment="1" applyProtection="1">
      <alignment horizontal="left" vertical="center"/>
      <protection locked="0"/>
    </xf>
    <xf numFmtId="3" fontId="15" fillId="2" borderId="4" xfId="0" applyNumberFormat="1" applyFont="1" applyFill="1" applyBorder="1" applyAlignment="1" applyProtection="1">
      <alignment horizontal="left" vertical="center"/>
    </xf>
    <xf numFmtId="0" fontId="15" fillId="2" borderId="1" xfId="0" applyFont="1" applyFill="1" applyBorder="1" applyAlignment="1">
      <alignment vertical="center"/>
    </xf>
    <xf numFmtId="3" fontId="12" fillId="2" borderId="4" xfId="0" applyNumberFormat="1" applyFont="1" applyFill="1" applyBorder="1" applyAlignment="1" applyProtection="1">
      <alignment horizontal="left" vertical="center"/>
    </xf>
    <xf numFmtId="3" fontId="14" fillId="2" borderId="4" xfId="0" applyNumberFormat="1" applyFont="1" applyFill="1" applyBorder="1" applyAlignment="1" applyProtection="1">
      <alignment horizontal="left" vertical="center"/>
    </xf>
    <xf numFmtId="3" fontId="16" fillId="2" borderId="4" xfId="0" applyNumberFormat="1" applyFont="1" applyFill="1" applyBorder="1" applyAlignment="1" applyProtection="1">
      <alignment horizontal="left" vertical="center"/>
    </xf>
    <xf numFmtId="178" fontId="17" fillId="2" borderId="4" xfId="1" applyNumberFormat="1" applyFont="1" applyFill="1" applyBorder="1" applyAlignment="1">
      <alignment vertical="center" wrapText="1"/>
    </xf>
    <xf numFmtId="177" fontId="12" fillId="2" borderId="4" xfId="0" applyNumberFormat="1" applyFont="1" applyFill="1" applyBorder="1" applyAlignment="1" applyProtection="1">
      <alignment horizontal="right" vertical="center"/>
    </xf>
    <xf numFmtId="178" fontId="10" fillId="2" borderId="1" xfId="1" applyNumberFormat="1" applyFont="1" applyFill="1" applyBorder="1" applyAlignment="1">
      <alignment vertical="center" wrapText="1"/>
    </xf>
    <xf numFmtId="178" fontId="10" fillId="2" borderId="4" xfId="1" applyNumberFormat="1" applyFont="1" applyFill="1" applyBorder="1" applyAlignment="1" applyProtection="1">
      <alignment horizontal="left" vertical="center" wrapText="1"/>
      <protection locked="0"/>
    </xf>
    <xf numFmtId="178" fontId="11" fillId="2" borderId="4" xfId="1" applyNumberFormat="1" applyFont="1" applyFill="1" applyBorder="1" applyAlignment="1">
      <alignment vertical="center" wrapText="1"/>
    </xf>
    <xf numFmtId="0" fontId="15" fillId="0" borderId="4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178" fontId="10" fillId="2" borderId="4" xfId="1" applyNumberFormat="1" applyFont="1" applyFill="1" applyBorder="1" applyAlignment="1">
      <alignment vertical="center" wrapText="1"/>
    </xf>
    <xf numFmtId="0" fontId="18" fillId="0" borderId="4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3" fontId="12" fillId="0" borderId="4" xfId="0" applyNumberFormat="1" applyFont="1" applyFill="1" applyBorder="1" applyAlignment="1" applyProtection="1">
      <alignment horizontal="left" vertical="center"/>
      <protection locked="0"/>
    </xf>
    <xf numFmtId="3" fontId="9" fillId="2" borderId="4" xfId="0" applyNumberFormat="1" applyFont="1" applyFill="1" applyBorder="1" applyAlignment="1" applyProtection="1">
      <alignment horizontal="left" vertical="center"/>
    </xf>
    <xf numFmtId="176" fontId="12" fillId="2" borderId="4" xfId="0" applyNumberFormat="1" applyFont="1" applyFill="1" applyBorder="1" applyAlignment="1" applyProtection="1">
      <alignment horizontal="right" vertical="center"/>
    </xf>
    <xf numFmtId="3" fontId="12" fillId="2" borderId="4" xfId="0" applyNumberFormat="1" applyFont="1" applyFill="1" applyBorder="1" applyAlignment="1" applyProtection="1">
      <alignment vertical="center"/>
    </xf>
    <xf numFmtId="176" fontId="12" fillId="2" borderId="4" xfId="0" applyNumberFormat="1" applyFont="1" applyFill="1" applyBorder="1" applyAlignment="1">
      <alignment vertical="center" wrapText="1"/>
    </xf>
    <xf numFmtId="177" fontId="6" fillId="2" borderId="0" xfId="1" applyNumberFormat="1" applyFont="1" applyFill="1" applyAlignment="1">
      <alignment horizontal="center" vertical="center" wrapText="1"/>
    </xf>
    <xf numFmtId="177" fontId="7" fillId="0" borderId="0" xfId="51" applyNumberFormat="1" applyFont="1" applyFill="1" applyAlignment="1">
      <alignment horizontal="center" vertical="center" wrapText="1"/>
    </xf>
    <xf numFmtId="177" fontId="9" fillId="2" borderId="4" xfId="0" applyNumberFormat="1" applyFont="1" applyFill="1" applyBorder="1" applyAlignment="1">
      <alignment horizontal="center" vertical="center"/>
    </xf>
    <xf numFmtId="0" fontId="10" fillId="2" borderId="4" xfId="1" applyNumberFormat="1" applyFont="1" applyFill="1" applyBorder="1" applyAlignment="1">
      <alignment horizontal="center" vertical="center" wrapText="1"/>
    </xf>
    <xf numFmtId="177" fontId="10" fillId="2" borderId="4" xfId="1" applyNumberFormat="1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14" fontId="2" fillId="2" borderId="4" xfId="0" applyNumberFormat="1" applyFont="1" applyFill="1" applyBorder="1" applyAlignment="1">
      <alignment vertical="center" wrapText="1"/>
    </xf>
    <xf numFmtId="176" fontId="12" fillId="2" borderId="4" xfId="0" applyNumberFormat="1" applyFont="1" applyFill="1" applyBorder="1" applyAlignment="1" applyProtection="1">
      <alignment horizontal="right"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177" fontId="12" fillId="2" borderId="4" xfId="0" applyNumberFormat="1" applyFont="1" applyFill="1" applyBorder="1" applyAlignment="1">
      <alignment horizontal="right" vertical="center"/>
    </xf>
    <xf numFmtId="176" fontId="12" fillId="2" borderId="4" xfId="0" applyNumberFormat="1" applyFont="1" applyFill="1" applyBorder="1" applyAlignment="1">
      <alignment horizontal="right" vertical="center" wrapText="1"/>
    </xf>
    <xf numFmtId="176" fontId="12" fillId="2" borderId="4" xfId="0" applyNumberFormat="1" applyFont="1" applyFill="1" applyBorder="1" applyAlignment="1" applyProtection="1">
      <alignment horizontal="right" vertical="center" wrapText="1"/>
      <protection locked="0"/>
    </xf>
    <xf numFmtId="1" fontId="12" fillId="2" borderId="4" xfId="0" applyNumberFormat="1" applyFont="1" applyFill="1" applyBorder="1" applyAlignment="1" applyProtection="1">
      <alignment vertical="center"/>
      <protection locked="0"/>
    </xf>
    <xf numFmtId="1" fontId="3" fillId="2" borderId="4" xfId="0" applyNumberFormat="1" applyFont="1" applyFill="1" applyBorder="1" applyAlignment="1" applyProtection="1">
      <alignment vertical="center"/>
      <protection locked="0"/>
    </xf>
    <xf numFmtId="1" fontId="19" fillId="2" borderId="4" xfId="0" applyNumberFormat="1" applyFont="1" applyFill="1" applyBorder="1" applyAlignment="1" applyProtection="1">
      <alignment horizontal="left" vertical="center"/>
      <protection locked="0"/>
    </xf>
    <xf numFmtId="176" fontId="3" fillId="2" borderId="4" xfId="0" applyNumberFormat="1" applyFont="1" applyFill="1" applyBorder="1" applyAlignment="1">
      <alignment vertical="center"/>
    </xf>
    <xf numFmtId="176" fontId="12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vertical="center"/>
    </xf>
    <xf numFmtId="176" fontId="11" fillId="2" borderId="0" xfId="0" applyNumberFormat="1" applyFont="1" applyFill="1" applyAlignment="1">
      <alignment vertical="center"/>
    </xf>
    <xf numFmtId="177" fontId="3" fillId="2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77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基金" xfId="49"/>
    <cellStyle name="千位分隔_支出项目录入表" xfId="50"/>
    <cellStyle name="常规_Sheet2" xfId="51"/>
    <cellStyle name="常规 55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2"/>
  <sheetViews>
    <sheetView tabSelected="1" zoomScale="80" zoomScaleNormal="80" workbookViewId="0">
      <pane xSplit="1" ySplit="6" topLeftCell="B14" activePane="bottomRight" state="frozen"/>
      <selection/>
      <selection pane="topRight"/>
      <selection pane="bottomLeft"/>
      <selection pane="bottomRight" activeCell="M14" sqref="M14"/>
    </sheetView>
  </sheetViews>
  <sheetFormatPr defaultColWidth="9" defaultRowHeight="13.5"/>
  <cols>
    <col min="1" max="1" width="24.6916666666667" style="2" customWidth="1"/>
    <col min="2" max="2" width="7.375" style="2" customWidth="1"/>
    <col min="3" max="3" width="9.5" style="5" customWidth="1"/>
    <col min="4" max="4" width="9.125" style="5" customWidth="1"/>
    <col min="5" max="5" width="17.4916666666667" style="2" customWidth="1"/>
    <col min="6" max="6" width="7.525" style="2" customWidth="1"/>
    <col min="7" max="7" width="9.775" style="5" customWidth="1"/>
    <col min="8" max="8" width="8.625" style="6" customWidth="1"/>
    <col min="9" max="9" width="6.55833333333333" style="7" customWidth="1"/>
    <col min="10" max="10" width="8.75" style="5" customWidth="1"/>
    <col min="11" max="11" width="9" style="5" customWidth="1"/>
    <col min="12" max="12" width="8.65" style="5" customWidth="1"/>
    <col min="13" max="13" width="19.375" style="8" customWidth="1"/>
    <col min="14" max="16384" width="9" style="2"/>
  </cols>
  <sheetData>
    <row r="1" ht="18.75" spans="1:1">
      <c r="A1" s="9" t="s">
        <v>0</v>
      </c>
    </row>
    <row r="2" s="1" customFormat="1" ht="22.5" spans="1:13">
      <c r="A2" s="10" t="s">
        <v>1</v>
      </c>
      <c r="B2" s="10"/>
      <c r="C2" s="11"/>
      <c r="D2" s="11"/>
      <c r="E2" s="10"/>
      <c r="F2" s="10"/>
      <c r="G2" s="11"/>
      <c r="H2" s="11"/>
      <c r="I2" s="69"/>
      <c r="J2" s="11"/>
      <c r="K2" s="11"/>
      <c r="L2" s="11"/>
      <c r="M2" s="10"/>
    </row>
    <row r="3" s="2" customFormat="1" ht="14.25" spans="1:13">
      <c r="A3" s="12" t="s">
        <v>2</v>
      </c>
      <c r="B3" s="13"/>
      <c r="C3" s="14"/>
      <c r="D3" s="14"/>
      <c r="E3" s="13"/>
      <c r="F3" s="15" t="s">
        <v>3</v>
      </c>
      <c r="G3" s="15"/>
      <c r="H3" s="15"/>
      <c r="I3" s="70"/>
      <c r="J3" s="15"/>
      <c r="K3" s="5"/>
      <c r="L3" s="5"/>
      <c r="M3" s="2" t="s">
        <v>4</v>
      </c>
    </row>
    <row r="4" s="3" customFormat="1" ht="11.25" spans="1:13">
      <c r="A4" s="16" t="s">
        <v>5</v>
      </c>
      <c r="B4" s="17"/>
      <c r="C4" s="18"/>
      <c r="D4" s="19"/>
      <c r="E4" s="20" t="s">
        <v>6</v>
      </c>
      <c r="F4" s="20"/>
      <c r="G4" s="21"/>
      <c r="H4" s="21"/>
      <c r="I4" s="71"/>
      <c r="J4" s="21"/>
      <c r="K4" s="21"/>
      <c r="L4" s="21"/>
      <c r="M4" s="72" t="s">
        <v>7</v>
      </c>
    </row>
    <row r="5" s="3" customFormat="1" ht="11.25" spans="1:13">
      <c r="A5" s="22" t="s">
        <v>8</v>
      </c>
      <c r="B5" s="23" t="s">
        <v>9</v>
      </c>
      <c r="C5" s="24" t="s">
        <v>10</v>
      </c>
      <c r="D5" s="24" t="s">
        <v>11</v>
      </c>
      <c r="E5" s="20" t="s">
        <v>8</v>
      </c>
      <c r="F5" s="23" t="s">
        <v>9</v>
      </c>
      <c r="G5" s="24" t="s">
        <v>10</v>
      </c>
      <c r="H5" s="25" t="s">
        <v>12</v>
      </c>
      <c r="I5" s="73"/>
      <c r="J5" s="25"/>
      <c r="K5" s="25"/>
      <c r="L5" s="25"/>
      <c r="M5" s="72"/>
    </row>
    <row r="6" s="3" customFormat="1" ht="33.75" spans="1:13">
      <c r="A6" s="26"/>
      <c r="B6" s="27"/>
      <c r="C6" s="28"/>
      <c r="D6" s="28"/>
      <c r="E6" s="20"/>
      <c r="F6" s="27"/>
      <c r="G6" s="28"/>
      <c r="H6" s="25" t="s">
        <v>13</v>
      </c>
      <c r="I6" s="73" t="s">
        <v>14</v>
      </c>
      <c r="J6" s="25" t="s">
        <v>15</v>
      </c>
      <c r="K6" s="25" t="s">
        <v>16</v>
      </c>
      <c r="L6" s="25" t="s">
        <v>17</v>
      </c>
      <c r="M6" s="72"/>
    </row>
    <row r="7" s="3" customFormat="1" ht="369" customHeight="1" spans="1:13">
      <c r="A7" s="29" t="s">
        <v>18</v>
      </c>
      <c r="B7" s="30">
        <v>23504</v>
      </c>
      <c r="C7" s="31">
        <f>B7+D7</f>
        <v>22000</v>
      </c>
      <c r="D7" s="32">
        <v>-1504</v>
      </c>
      <c r="E7" s="33" t="s">
        <v>19</v>
      </c>
      <c r="F7" s="34">
        <v>32367</v>
      </c>
      <c r="G7" s="35">
        <f>F7+H7</f>
        <v>33135.95</v>
      </c>
      <c r="H7" s="36">
        <f>I7+J7+K7+L7</f>
        <v>768.95</v>
      </c>
      <c r="I7" s="74"/>
      <c r="J7" s="46">
        <f>42.6+50</f>
        <v>92.6</v>
      </c>
      <c r="K7" s="35">
        <f>190.81+53</f>
        <v>243.81</v>
      </c>
      <c r="L7" s="35">
        <f>1682.54-1250</f>
        <v>432.54</v>
      </c>
      <c r="M7" s="75" t="s">
        <v>20</v>
      </c>
    </row>
    <row r="8" s="3" customFormat="1" ht="11.25" spans="1:13">
      <c r="A8" s="37" t="s">
        <v>21</v>
      </c>
      <c r="B8" s="38">
        <f>B9+B80+B81+B86+B87+B88</f>
        <v>152026</v>
      </c>
      <c r="C8" s="39">
        <f>C9+C80+C81+C86+C87+C88</f>
        <v>208144.38</v>
      </c>
      <c r="D8" s="39">
        <f>D9+D80+D81+D86+D87+D88</f>
        <v>56118.38</v>
      </c>
      <c r="E8" s="33" t="s">
        <v>22</v>
      </c>
      <c r="F8" s="34"/>
      <c r="G8" s="35">
        <f t="shared" ref="G8:G37" si="0">F8+H8</f>
        <v>0</v>
      </c>
      <c r="H8" s="36">
        <f t="shared" ref="H8:H39" si="1">I8+J8+K8+L8</f>
        <v>0</v>
      </c>
      <c r="I8" s="74"/>
      <c r="J8" s="46"/>
      <c r="K8" s="35"/>
      <c r="L8" s="35"/>
      <c r="M8" s="75"/>
    </row>
    <row r="9" s="3" customFormat="1" ht="22.5" spans="1:13">
      <c r="A9" s="37" t="s">
        <v>23</v>
      </c>
      <c r="B9" s="30">
        <f>B10+B17+B58</f>
        <v>132944</v>
      </c>
      <c r="C9" s="31">
        <f t="shared" ref="C9:C16" si="2">B9+D9</f>
        <v>177514.38</v>
      </c>
      <c r="D9" s="40">
        <f>D10+D17+D58</f>
        <v>44570.38</v>
      </c>
      <c r="E9" s="33" t="s">
        <v>24</v>
      </c>
      <c r="F9" s="34">
        <v>220</v>
      </c>
      <c r="G9" s="35">
        <f t="shared" si="0"/>
        <v>226</v>
      </c>
      <c r="H9" s="36">
        <f t="shared" si="1"/>
        <v>6</v>
      </c>
      <c r="I9" s="74"/>
      <c r="J9" s="46"/>
      <c r="K9" s="35">
        <v>6</v>
      </c>
      <c r="L9" s="35"/>
      <c r="M9" s="75" t="s">
        <v>25</v>
      </c>
    </row>
    <row r="10" s="3" customFormat="1" ht="22.5" spans="1:13">
      <c r="A10" s="37" t="s">
        <v>26</v>
      </c>
      <c r="B10" s="41">
        <f>SUM(B11:B16)</f>
        <v>2899</v>
      </c>
      <c r="C10" s="31">
        <f t="shared" si="2"/>
        <v>2899</v>
      </c>
      <c r="D10" s="40">
        <f>SUM(D11:D16)</f>
        <v>0</v>
      </c>
      <c r="E10" s="33" t="s">
        <v>27</v>
      </c>
      <c r="F10" s="34">
        <v>8098</v>
      </c>
      <c r="G10" s="35">
        <f t="shared" si="0"/>
        <v>8738</v>
      </c>
      <c r="H10" s="36">
        <f t="shared" si="1"/>
        <v>640</v>
      </c>
      <c r="I10" s="74"/>
      <c r="J10" s="46"/>
      <c r="K10" s="35">
        <f>600.5+39.5</f>
        <v>640</v>
      </c>
      <c r="L10" s="35"/>
      <c r="M10" s="75" t="s">
        <v>28</v>
      </c>
    </row>
    <row r="11" s="3" customFormat="1" ht="150" customHeight="1" spans="1:13">
      <c r="A11" s="42" t="s">
        <v>29</v>
      </c>
      <c r="B11" s="38">
        <v>586</v>
      </c>
      <c r="C11" s="31">
        <f t="shared" si="2"/>
        <v>586</v>
      </c>
      <c r="D11" s="39"/>
      <c r="E11" s="33" t="s">
        <v>30</v>
      </c>
      <c r="F11" s="34">
        <v>26581</v>
      </c>
      <c r="G11" s="35">
        <f t="shared" si="0"/>
        <v>35676.49</v>
      </c>
      <c r="H11" s="36">
        <f t="shared" si="1"/>
        <v>9095.49</v>
      </c>
      <c r="I11" s="74">
        <v>3000</v>
      </c>
      <c r="J11" s="46">
        <v>3902</v>
      </c>
      <c r="K11" s="35">
        <f>2108.49+6+79</f>
        <v>2193.49</v>
      </c>
      <c r="L11" s="35"/>
      <c r="M11" s="75" t="s">
        <v>31</v>
      </c>
    </row>
    <row r="12" s="3" customFormat="1" ht="56.25" spans="1:13">
      <c r="A12" s="42" t="s">
        <v>32</v>
      </c>
      <c r="B12" s="38">
        <v>138</v>
      </c>
      <c r="C12" s="31">
        <f t="shared" si="2"/>
        <v>138</v>
      </c>
      <c r="D12" s="39"/>
      <c r="E12" s="33" t="s">
        <v>33</v>
      </c>
      <c r="F12" s="34">
        <v>165</v>
      </c>
      <c r="G12" s="35">
        <f t="shared" si="0"/>
        <v>375</v>
      </c>
      <c r="H12" s="36">
        <f t="shared" si="1"/>
        <v>210</v>
      </c>
      <c r="I12" s="74"/>
      <c r="J12" s="46">
        <v>210</v>
      </c>
      <c r="K12" s="35"/>
      <c r="L12" s="35"/>
      <c r="M12" s="75" t="s">
        <v>34</v>
      </c>
    </row>
    <row r="13" s="3" customFormat="1" ht="33.75" spans="1:13">
      <c r="A13" s="42" t="s">
        <v>35</v>
      </c>
      <c r="B13" s="38">
        <v>1420</v>
      </c>
      <c r="C13" s="31">
        <f t="shared" si="2"/>
        <v>1420</v>
      </c>
      <c r="D13" s="39"/>
      <c r="E13" s="43" t="s">
        <v>36</v>
      </c>
      <c r="F13" s="34">
        <v>2853</v>
      </c>
      <c r="G13" s="35">
        <f t="shared" si="0"/>
        <v>5850.8</v>
      </c>
      <c r="H13" s="36">
        <f t="shared" si="1"/>
        <v>2997.8</v>
      </c>
      <c r="I13" s="74"/>
      <c r="J13" s="46">
        <v>450</v>
      </c>
      <c r="K13" s="35">
        <f>1451.3+96.5+1000</f>
        <v>2547.8</v>
      </c>
      <c r="L13" s="35"/>
      <c r="M13" s="75" t="s">
        <v>37</v>
      </c>
    </row>
    <row r="14" s="3" customFormat="1" ht="326" customHeight="1" spans="1:13">
      <c r="A14" s="42" t="s">
        <v>38</v>
      </c>
      <c r="B14" s="38"/>
      <c r="C14" s="31">
        <f t="shared" si="2"/>
        <v>0</v>
      </c>
      <c r="D14" s="39"/>
      <c r="E14" s="44" t="s">
        <v>39</v>
      </c>
      <c r="F14" s="34">
        <v>20718</v>
      </c>
      <c r="G14" s="35">
        <f t="shared" si="0"/>
        <v>21031.65</v>
      </c>
      <c r="H14" s="36">
        <f t="shared" si="1"/>
        <v>313.65</v>
      </c>
      <c r="I14" s="74"/>
      <c r="J14" s="46">
        <f>42.35+12+411</f>
        <v>465.35</v>
      </c>
      <c r="K14" s="35">
        <f>2178.3</f>
        <v>2178.3</v>
      </c>
      <c r="L14" s="35">
        <f>-2500+170</f>
        <v>-2330</v>
      </c>
      <c r="M14" s="75" t="s">
        <v>40</v>
      </c>
    </row>
    <row r="15" s="3" customFormat="1" ht="240" customHeight="1" spans="1:13">
      <c r="A15" s="42" t="s">
        <v>41</v>
      </c>
      <c r="B15" s="38">
        <v>-545</v>
      </c>
      <c r="C15" s="31">
        <f t="shared" si="2"/>
        <v>-545</v>
      </c>
      <c r="D15" s="39"/>
      <c r="E15" s="33" t="s">
        <v>42</v>
      </c>
      <c r="F15" s="34">
        <v>18113</v>
      </c>
      <c r="G15" s="35">
        <f t="shared" si="0"/>
        <v>20882.65</v>
      </c>
      <c r="H15" s="36">
        <f t="shared" si="1"/>
        <v>2769.65</v>
      </c>
      <c r="I15" s="74"/>
      <c r="J15" s="46">
        <v>1929.8</v>
      </c>
      <c r="K15" s="35">
        <f>1226.67+11</f>
        <v>1237.67</v>
      </c>
      <c r="L15" s="35">
        <f>-227.82-170</f>
        <v>-397.82</v>
      </c>
      <c r="M15" s="75" t="s">
        <v>43</v>
      </c>
    </row>
    <row r="16" s="3" customFormat="1" ht="33.75" spans="1:13">
      <c r="A16" s="42" t="s">
        <v>44</v>
      </c>
      <c r="B16" s="38">
        <v>1300</v>
      </c>
      <c r="C16" s="31">
        <f t="shared" si="2"/>
        <v>1300</v>
      </c>
      <c r="D16" s="39"/>
      <c r="E16" s="33" t="s">
        <v>45</v>
      </c>
      <c r="F16" s="34">
        <v>3086</v>
      </c>
      <c r="G16" s="35">
        <f t="shared" si="0"/>
        <v>3420.51</v>
      </c>
      <c r="H16" s="36">
        <f t="shared" si="1"/>
        <v>334.51</v>
      </c>
      <c r="I16" s="74"/>
      <c r="J16" s="46">
        <f>100+40.39</f>
        <v>140.39</v>
      </c>
      <c r="K16" s="35">
        <f>86.12+108</f>
        <v>194.12</v>
      </c>
      <c r="L16" s="35"/>
      <c r="M16" s="76" t="s">
        <v>46</v>
      </c>
    </row>
    <row r="17" s="3" customFormat="1" ht="45" spans="1:13">
      <c r="A17" s="37" t="s">
        <v>47</v>
      </c>
      <c r="B17" s="41">
        <f>SUM(B18:B57)</f>
        <v>123550</v>
      </c>
      <c r="C17" s="40">
        <f>SUM(C18:C57)</f>
        <v>149557.55</v>
      </c>
      <c r="D17" s="40">
        <f>SUM(D18:D57)</f>
        <v>26007.55</v>
      </c>
      <c r="E17" s="33" t="s">
        <v>48</v>
      </c>
      <c r="F17" s="34">
        <v>2886</v>
      </c>
      <c r="G17" s="35">
        <f t="shared" si="0"/>
        <v>13326</v>
      </c>
      <c r="H17" s="36">
        <f t="shared" si="1"/>
        <v>10440</v>
      </c>
      <c r="I17" s="74">
        <v>6968</v>
      </c>
      <c r="J17" s="46">
        <f>3180.1+91.9</f>
        <v>3272</v>
      </c>
      <c r="K17" s="35">
        <v>200</v>
      </c>
      <c r="L17" s="35"/>
      <c r="M17" s="75" t="s">
        <v>49</v>
      </c>
    </row>
    <row r="18" s="3" customFormat="1" ht="51" customHeight="1" spans="1:13">
      <c r="A18" s="42" t="s">
        <v>50</v>
      </c>
      <c r="B18" s="45">
        <v>1280</v>
      </c>
      <c r="C18" s="31">
        <f t="shared" ref="C18:C36" si="3">B18+D18</f>
        <v>1280</v>
      </c>
      <c r="D18" s="46"/>
      <c r="E18" s="33" t="s">
        <v>51</v>
      </c>
      <c r="F18" s="34">
        <v>30899</v>
      </c>
      <c r="G18" s="35">
        <f t="shared" si="0"/>
        <v>50192.12</v>
      </c>
      <c r="H18" s="36">
        <f t="shared" si="1"/>
        <v>19293.12</v>
      </c>
      <c r="I18" s="74">
        <v>80</v>
      </c>
      <c r="J18" s="46">
        <f>5169.82+90</f>
        <v>5259.82</v>
      </c>
      <c r="K18" s="35">
        <f>11798.85+500+450+20+1184.45</f>
        <v>13953.3</v>
      </c>
      <c r="L18" s="35"/>
      <c r="M18" s="75" t="s">
        <v>52</v>
      </c>
    </row>
    <row r="19" s="3" customFormat="1" ht="48" customHeight="1" spans="1:13">
      <c r="A19" s="47" t="s">
        <v>53</v>
      </c>
      <c r="B19" s="45">
        <v>36645</v>
      </c>
      <c r="C19" s="31">
        <f t="shared" si="3"/>
        <v>31454</v>
      </c>
      <c r="D19" s="46">
        <f>-5191</f>
        <v>-5191</v>
      </c>
      <c r="E19" s="33" t="s">
        <v>54</v>
      </c>
      <c r="F19" s="34">
        <v>2939</v>
      </c>
      <c r="G19" s="35">
        <f t="shared" si="0"/>
        <v>7548.33</v>
      </c>
      <c r="H19" s="36">
        <f t="shared" si="1"/>
        <v>4609.33</v>
      </c>
      <c r="I19" s="74">
        <v>1500</v>
      </c>
      <c r="J19" s="46">
        <v>597.5</v>
      </c>
      <c r="K19" s="35">
        <f>2471.83+40</f>
        <v>2511.83</v>
      </c>
      <c r="L19" s="35"/>
      <c r="M19" s="75" t="s">
        <v>55</v>
      </c>
    </row>
    <row r="20" s="3" customFormat="1" ht="22.5" spans="1:13">
      <c r="A20" s="48" t="s">
        <v>56</v>
      </c>
      <c r="B20" s="45">
        <v>6442</v>
      </c>
      <c r="C20" s="31">
        <f t="shared" si="3"/>
        <v>7481</v>
      </c>
      <c r="D20" s="46">
        <f>2039-1000</f>
        <v>1039</v>
      </c>
      <c r="E20" s="49" t="s">
        <v>57</v>
      </c>
      <c r="F20" s="34">
        <v>200</v>
      </c>
      <c r="G20" s="35">
        <f t="shared" si="0"/>
        <v>310</v>
      </c>
      <c r="H20" s="36">
        <f t="shared" si="1"/>
        <v>110</v>
      </c>
      <c r="I20" s="74"/>
      <c r="J20" s="46">
        <v>110</v>
      </c>
      <c r="K20" s="35"/>
      <c r="L20" s="35"/>
      <c r="M20" s="75" t="s">
        <v>58</v>
      </c>
    </row>
    <row r="21" s="3" customFormat="1" ht="33.75" spans="1:13">
      <c r="A21" s="50" t="s">
        <v>59</v>
      </c>
      <c r="B21" s="45">
        <v>810</v>
      </c>
      <c r="C21" s="31">
        <f t="shared" si="3"/>
        <v>6479.35</v>
      </c>
      <c r="D21" s="46">
        <f>1832.84+1694.5-35.44+53+1184.45+940</f>
        <v>5669.35</v>
      </c>
      <c r="E21" s="44" t="s">
        <v>60</v>
      </c>
      <c r="F21" s="34">
        <v>172</v>
      </c>
      <c r="G21" s="35">
        <f t="shared" si="0"/>
        <v>445.25</v>
      </c>
      <c r="H21" s="36">
        <f t="shared" si="1"/>
        <v>273.25</v>
      </c>
      <c r="I21" s="74"/>
      <c r="J21" s="46">
        <v>253.25</v>
      </c>
      <c r="K21" s="35">
        <v>20</v>
      </c>
      <c r="L21" s="35"/>
      <c r="M21" s="75" t="s">
        <v>61</v>
      </c>
    </row>
    <row r="22" s="3" customFormat="1" ht="22.5" spans="1:13">
      <c r="A22" s="51" t="s">
        <v>62</v>
      </c>
      <c r="B22" s="45"/>
      <c r="C22" s="31">
        <f t="shared" si="3"/>
        <v>0</v>
      </c>
      <c r="D22" s="46"/>
      <c r="E22" s="33" t="s">
        <v>63</v>
      </c>
      <c r="F22" s="34">
        <v>50</v>
      </c>
      <c r="G22" s="35">
        <f t="shared" si="0"/>
        <v>555.41</v>
      </c>
      <c r="H22" s="36">
        <f t="shared" si="1"/>
        <v>505.41</v>
      </c>
      <c r="I22" s="74"/>
      <c r="J22" s="46">
        <f>388.97+119.26-2.82</f>
        <v>505.41</v>
      </c>
      <c r="K22" s="35"/>
      <c r="L22" s="35"/>
      <c r="M22" s="75" t="s">
        <v>64</v>
      </c>
    </row>
    <row r="23" s="3" customFormat="1" ht="11.25" spans="1:13">
      <c r="A23" s="50" t="s">
        <v>65</v>
      </c>
      <c r="B23" s="45"/>
      <c r="C23" s="31">
        <f t="shared" si="3"/>
        <v>0</v>
      </c>
      <c r="D23" s="46"/>
      <c r="E23" s="43" t="s">
        <v>66</v>
      </c>
      <c r="F23" s="34"/>
      <c r="G23" s="35">
        <f t="shared" si="0"/>
        <v>0</v>
      </c>
      <c r="H23" s="36">
        <f t="shared" si="1"/>
        <v>0</v>
      </c>
      <c r="I23" s="74"/>
      <c r="J23" s="46"/>
      <c r="K23" s="35"/>
      <c r="L23" s="35"/>
      <c r="M23" s="75"/>
    </row>
    <row r="24" s="3" customFormat="1" ht="22.5" spans="1:13">
      <c r="A24" s="52" t="s">
        <v>67</v>
      </c>
      <c r="B24" s="45"/>
      <c r="C24" s="31">
        <f t="shared" si="3"/>
        <v>0</v>
      </c>
      <c r="D24" s="46"/>
      <c r="E24" s="43" t="s">
        <v>68</v>
      </c>
      <c r="F24" s="34">
        <v>1445</v>
      </c>
      <c r="G24" s="35">
        <f t="shared" si="0"/>
        <v>1565</v>
      </c>
      <c r="H24" s="36">
        <f t="shared" si="1"/>
        <v>120</v>
      </c>
      <c r="I24" s="74"/>
      <c r="J24" s="35">
        <v>120</v>
      </c>
      <c r="K24" s="35"/>
      <c r="L24" s="35"/>
      <c r="M24" s="75" t="s">
        <v>69</v>
      </c>
    </row>
    <row r="25" s="3" customFormat="1" ht="22.5" spans="1:13">
      <c r="A25" s="50" t="s">
        <v>70</v>
      </c>
      <c r="B25" s="45"/>
      <c r="C25" s="31">
        <f t="shared" si="3"/>
        <v>0</v>
      </c>
      <c r="D25" s="46"/>
      <c r="E25" s="33" t="s">
        <v>71</v>
      </c>
      <c r="F25" s="34">
        <v>4813</v>
      </c>
      <c r="G25" s="35">
        <f t="shared" si="0"/>
        <v>5583.51</v>
      </c>
      <c r="H25" s="36">
        <f t="shared" si="1"/>
        <v>770.51</v>
      </c>
      <c r="I25" s="74"/>
      <c r="J25" s="35"/>
      <c r="K25" s="35">
        <f>549.01+221.5</f>
        <v>770.51</v>
      </c>
      <c r="L25" s="35"/>
      <c r="M25" s="75" t="s">
        <v>72</v>
      </c>
    </row>
    <row r="26" s="3" customFormat="1" ht="22.5" spans="1:13">
      <c r="A26" s="50" t="s">
        <v>73</v>
      </c>
      <c r="B26" s="45"/>
      <c r="C26" s="31">
        <f t="shared" si="3"/>
        <v>0</v>
      </c>
      <c r="D26" s="46"/>
      <c r="E26" s="44" t="s">
        <v>74</v>
      </c>
      <c r="F26" s="34">
        <v>340</v>
      </c>
      <c r="G26" s="35">
        <f t="shared" si="0"/>
        <v>387</v>
      </c>
      <c r="H26" s="36">
        <f t="shared" si="1"/>
        <v>47</v>
      </c>
      <c r="I26" s="74"/>
      <c r="J26" s="35"/>
      <c r="K26" s="35">
        <v>47</v>
      </c>
      <c r="L26" s="35"/>
      <c r="M26" s="75" t="s">
        <v>75</v>
      </c>
    </row>
    <row r="27" s="3" customFormat="1" ht="22.5" spans="1:13">
      <c r="A27" s="50" t="s">
        <v>76</v>
      </c>
      <c r="B27" s="45"/>
      <c r="C27" s="31">
        <f t="shared" si="3"/>
        <v>0</v>
      </c>
      <c r="D27" s="46"/>
      <c r="E27" s="43" t="s">
        <v>77</v>
      </c>
      <c r="F27" s="34">
        <v>2217</v>
      </c>
      <c r="G27" s="35">
        <f t="shared" si="0"/>
        <v>3471.71</v>
      </c>
      <c r="H27" s="36">
        <f t="shared" si="1"/>
        <v>1254.71</v>
      </c>
      <c r="I27" s="74"/>
      <c r="J27" s="35">
        <f>1254.71</f>
        <v>1254.71</v>
      </c>
      <c r="K27" s="35"/>
      <c r="L27" s="35"/>
      <c r="M27" s="75" t="s">
        <v>78</v>
      </c>
    </row>
    <row r="28" s="3" customFormat="1" ht="11.25" spans="1:13">
      <c r="A28" s="47" t="s">
        <v>79</v>
      </c>
      <c r="B28" s="45"/>
      <c r="C28" s="31">
        <f t="shared" si="3"/>
        <v>0</v>
      </c>
      <c r="D28" s="46"/>
      <c r="E28" s="33" t="s">
        <v>80</v>
      </c>
      <c r="F28" s="34">
        <v>2615</v>
      </c>
      <c r="G28" s="35">
        <f t="shared" si="0"/>
        <v>2615</v>
      </c>
      <c r="H28" s="36">
        <f t="shared" si="1"/>
        <v>0</v>
      </c>
      <c r="I28" s="74"/>
      <c r="J28" s="35"/>
      <c r="K28" s="35"/>
      <c r="L28" s="35"/>
      <c r="M28" s="75"/>
    </row>
    <row r="29" s="3" customFormat="1" ht="11.25" spans="1:13">
      <c r="A29" s="50" t="s">
        <v>81</v>
      </c>
      <c r="B29" s="45"/>
      <c r="C29" s="31">
        <f t="shared" si="3"/>
        <v>0</v>
      </c>
      <c r="D29" s="46"/>
      <c r="E29" s="33" t="s">
        <v>82</v>
      </c>
      <c r="F29" s="34">
        <v>2759</v>
      </c>
      <c r="G29" s="35">
        <f t="shared" si="0"/>
        <v>2804</v>
      </c>
      <c r="H29" s="36">
        <f t="shared" si="1"/>
        <v>45</v>
      </c>
      <c r="I29" s="74"/>
      <c r="J29" s="35"/>
      <c r="K29" s="35"/>
      <c r="L29" s="35">
        <v>45</v>
      </c>
      <c r="M29" s="75" t="s">
        <v>83</v>
      </c>
    </row>
    <row r="30" s="3" customFormat="1" ht="11.25" spans="1:13">
      <c r="A30" s="50" t="s">
        <v>84</v>
      </c>
      <c r="B30" s="45">
        <v>166</v>
      </c>
      <c r="C30" s="31">
        <f t="shared" si="3"/>
        <v>213</v>
      </c>
      <c r="D30" s="46">
        <v>47</v>
      </c>
      <c r="E30" s="44" t="s">
        <v>85</v>
      </c>
      <c r="F30" s="34">
        <v>11</v>
      </c>
      <c r="G30" s="35">
        <f t="shared" si="0"/>
        <v>21</v>
      </c>
      <c r="H30" s="36">
        <f t="shared" si="1"/>
        <v>10</v>
      </c>
      <c r="I30" s="74"/>
      <c r="J30" s="35"/>
      <c r="K30" s="35"/>
      <c r="L30" s="35">
        <v>10</v>
      </c>
      <c r="M30" s="75" t="s">
        <v>86</v>
      </c>
    </row>
    <row r="31" s="3" customFormat="1" ht="11.25" spans="1:13">
      <c r="A31" s="50" t="s">
        <v>87</v>
      </c>
      <c r="B31" s="45">
        <v>4783</v>
      </c>
      <c r="C31" s="31">
        <f t="shared" si="3"/>
        <v>6989</v>
      </c>
      <c r="D31" s="46">
        <v>2206</v>
      </c>
      <c r="E31" s="33" t="s">
        <v>88</v>
      </c>
      <c r="F31" s="34">
        <v>6695</v>
      </c>
      <c r="G31" s="35">
        <f t="shared" si="0"/>
        <v>6695</v>
      </c>
      <c r="H31" s="36">
        <f t="shared" si="1"/>
        <v>0</v>
      </c>
      <c r="I31" s="74"/>
      <c r="J31" s="35"/>
      <c r="K31" s="35"/>
      <c r="L31" s="35"/>
      <c r="M31" s="75"/>
    </row>
    <row r="32" s="3" customFormat="1" ht="11.25" spans="1:13">
      <c r="A32" s="50" t="s">
        <v>89</v>
      </c>
      <c r="B32" s="45">
        <v>9841</v>
      </c>
      <c r="C32" s="31">
        <f t="shared" si="3"/>
        <v>9841</v>
      </c>
      <c r="D32" s="46"/>
      <c r="E32" s="53" t="s">
        <v>90</v>
      </c>
      <c r="F32" s="54">
        <f>SUM(F7:F31)</f>
        <v>170242</v>
      </c>
      <c r="G32" s="35">
        <f t="shared" si="0"/>
        <v>224856.38</v>
      </c>
      <c r="H32" s="36">
        <f t="shared" si="1"/>
        <v>54614.38</v>
      </c>
      <c r="I32" s="54">
        <f>SUM(I7:I31)</f>
        <v>11548</v>
      </c>
      <c r="J32" s="66">
        <f>SUM(J7:J31)</f>
        <v>18562.83</v>
      </c>
      <c r="K32" s="66">
        <f>SUM(K7:K31)</f>
        <v>26743.83</v>
      </c>
      <c r="L32" s="66">
        <f>SUM(L7:L31)</f>
        <v>-2240.28</v>
      </c>
      <c r="M32" s="75"/>
    </row>
    <row r="33" s="3" customFormat="1" ht="11.25" spans="1:13">
      <c r="A33" s="50" t="s">
        <v>91</v>
      </c>
      <c r="B33" s="45">
        <v>811</v>
      </c>
      <c r="C33" s="31">
        <f t="shared" si="3"/>
        <v>1309</v>
      </c>
      <c r="D33" s="46">
        <v>498</v>
      </c>
      <c r="E33" s="55" t="s">
        <v>92</v>
      </c>
      <c r="F33" s="41">
        <f>F34+F37</f>
        <v>5288</v>
      </c>
      <c r="G33" s="35">
        <f t="shared" si="0"/>
        <v>5288</v>
      </c>
      <c r="H33" s="36">
        <f t="shared" si="1"/>
        <v>0</v>
      </c>
      <c r="I33" s="41">
        <f>I34+I37</f>
        <v>0</v>
      </c>
      <c r="J33" s="40">
        <f>J34+J37</f>
        <v>0</v>
      </c>
      <c r="K33" s="40">
        <f>K34+K37</f>
        <v>0</v>
      </c>
      <c r="L33" s="40">
        <f>L34+L37</f>
        <v>0</v>
      </c>
      <c r="M33" s="75"/>
    </row>
    <row r="34" s="3" customFormat="1" ht="11.25" spans="1:13">
      <c r="A34" s="50" t="s">
        <v>93</v>
      </c>
      <c r="B34" s="45">
        <v>9163</v>
      </c>
      <c r="C34" s="31">
        <f t="shared" si="3"/>
        <v>9438</v>
      </c>
      <c r="D34" s="46">
        <v>275</v>
      </c>
      <c r="E34" s="56" t="s">
        <v>94</v>
      </c>
      <c r="F34" s="54">
        <f>SUM(F35:F36)</f>
        <v>535</v>
      </c>
      <c r="G34" s="35">
        <f t="shared" si="0"/>
        <v>535</v>
      </c>
      <c r="H34" s="36">
        <f t="shared" si="1"/>
        <v>0</v>
      </c>
      <c r="I34" s="74"/>
      <c r="J34" s="35"/>
      <c r="K34" s="35"/>
      <c r="L34" s="35"/>
      <c r="M34" s="75"/>
    </row>
    <row r="35" s="3" customFormat="1" ht="11.25" spans="1:13">
      <c r="A35" s="50" t="s">
        <v>95</v>
      </c>
      <c r="B35" s="45">
        <v>9233</v>
      </c>
      <c r="C35" s="31">
        <f t="shared" ref="C35:C63" si="4">B35+D35</f>
        <v>19243</v>
      </c>
      <c r="D35" s="46">
        <f>4607+4903+500</f>
        <v>10010</v>
      </c>
      <c r="E35" s="57" t="s">
        <v>96</v>
      </c>
      <c r="F35" s="54"/>
      <c r="G35" s="35">
        <v>167</v>
      </c>
      <c r="H35" s="36">
        <f t="shared" si="1"/>
        <v>0</v>
      </c>
      <c r="I35" s="74"/>
      <c r="J35" s="35"/>
      <c r="K35" s="35"/>
      <c r="L35" s="35"/>
      <c r="M35" s="75"/>
    </row>
    <row r="36" s="3" customFormat="1" ht="11.25" spans="1:13">
      <c r="A36" s="58" t="s">
        <v>97</v>
      </c>
      <c r="B36" s="45"/>
      <c r="C36" s="31">
        <f t="shared" si="4"/>
        <v>0</v>
      </c>
      <c r="D36" s="46"/>
      <c r="E36" s="57" t="s">
        <v>98</v>
      </c>
      <c r="F36" s="54">
        <v>535</v>
      </c>
      <c r="G36" s="35">
        <v>368</v>
      </c>
      <c r="H36" s="36">
        <f t="shared" si="1"/>
        <v>0</v>
      </c>
      <c r="I36" s="74"/>
      <c r="J36" s="35"/>
      <c r="K36" s="35"/>
      <c r="L36" s="35"/>
      <c r="M36" s="75"/>
    </row>
    <row r="37" s="3" customFormat="1" ht="11.25" spans="1:13">
      <c r="A37" s="59" t="s">
        <v>99</v>
      </c>
      <c r="B37" s="45"/>
      <c r="C37" s="31">
        <f t="shared" si="4"/>
        <v>0</v>
      </c>
      <c r="D37" s="46"/>
      <c r="E37" s="60" t="s">
        <v>100</v>
      </c>
      <c r="F37" s="54">
        <v>4753</v>
      </c>
      <c r="G37" s="35">
        <f t="shared" si="0"/>
        <v>4753</v>
      </c>
      <c r="H37" s="36">
        <f t="shared" si="1"/>
        <v>0</v>
      </c>
      <c r="I37" s="74"/>
      <c r="J37" s="35"/>
      <c r="K37" s="35"/>
      <c r="L37" s="35"/>
      <c r="M37" s="75"/>
    </row>
    <row r="38" s="3" customFormat="1" ht="11.25" spans="1:13">
      <c r="A38" s="59" t="s">
        <v>101</v>
      </c>
      <c r="B38" s="45"/>
      <c r="C38" s="31">
        <f t="shared" si="4"/>
        <v>0</v>
      </c>
      <c r="D38" s="46"/>
      <c r="E38" s="57"/>
      <c r="F38" s="54"/>
      <c r="G38" s="35"/>
      <c r="H38" s="36">
        <f t="shared" si="1"/>
        <v>0</v>
      </c>
      <c r="I38" s="74"/>
      <c r="J38" s="35"/>
      <c r="K38" s="35"/>
      <c r="L38" s="35"/>
      <c r="M38" s="75"/>
    </row>
    <row r="39" s="3" customFormat="1" ht="11.25" spans="1:13">
      <c r="A39" s="58" t="s">
        <v>102</v>
      </c>
      <c r="B39" s="45">
        <v>1591</v>
      </c>
      <c r="C39" s="31">
        <f t="shared" si="4"/>
        <v>2231</v>
      </c>
      <c r="D39" s="46">
        <f>600.5+39.5</f>
        <v>640</v>
      </c>
      <c r="E39" s="57"/>
      <c r="F39" s="54"/>
      <c r="G39" s="35"/>
      <c r="H39" s="36">
        <f t="shared" si="1"/>
        <v>0</v>
      </c>
      <c r="I39" s="74"/>
      <c r="J39" s="35"/>
      <c r="K39" s="35"/>
      <c r="L39" s="35"/>
      <c r="M39" s="75"/>
    </row>
    <row r="40" s="3" customFormat="1" ht="11.25" spans="1:13">
      <c r="A40" s="59" t="s">
        <v>103</v>
      </c>
      <c r="B40" s="45">
        <v>6349</v>
      </c>
      <c r="C40" s="31">
        <f t="shared" si="4"/>
        <v>8191.99</v>
      </c>
      <c r="D40" s="46">
        <f>1757.99+6+79</f>
        <v>1842.99</v>
      </c>
      <c r="E40" s="57"/>
      <c r="F40" s="54"/>
      <c r="G40" s="35"/>
      <c r="H40" s="36">
        <f t="shared" ref="H40:H71" si="5">I40+J40+K40+L40</f>
        <v>0</v>
      </c>
      <c r="I40" s="74"/>
      <c r="J40" s="35"/>
      <c r="K40" s="35"/>
      <c r="L40" s="35"/>
      <c r="M40" s="75"/>
    </row>
    <row r="41" s="3" customFormat="1" ht="11.25" spans="1:13">
      <c r="A41" s="58" t="s">
        <v>104</v>
      </c>
      <c r="B41" s="45"/>
      <c r="C41" s="31">
        <f t="shared" si="4"/>
        <v>0</v>
      </c>
      <c r="D41" s="46"/>
      <c r="E41" s="57"/>
      <c r="F41" s="54"/>
      <c r="G41" s="35"/>
      <c r="H41" s="36">
        <f t="shared" si="5"/>
        <v>0</v>
      </c>
      <c r="I41" s="74"/>
      <c r="J41" s="35"/>
      <c r="K41" s="35"/>
      <c r="L41" s="35"/>
      <c r="M41" s="75"/>
    </row>
    <row r="42" s="3" customFormat="1" ht="11.25" spans="1:13">
      <c r="A42" s="61" t="s">
        <v>105</v>
      </c>
      <c r="B42" s="45">
        <v>436</v>
      </c>
      <c r="C42" s="31">
        <f t="shared" si="4"/>
        <v>1048.8</v>
      </c>
      <c r="D42" s="46">
        <v>612.8</v>
      </c>
      <c r="E42" s="57"/>
      <c r="F42" s="54"/>
      <c r="G42" s="35"/>
      <c r="H42" s="36">
        <f t="shared" si="5"/>
        <v>0</v>
      </c>
      <c r="I42" s="74"/>
      <c r="J42" s="35"/>
      <c r="K42" s="35"/>
      <c r="L42" s="35"/>
      <c r="M42" s="75"/>
    </row>
    <row r="43" s="3" customFormat="1" ht="11.25" spans="1:13">
      <c r="A43" s="62" t="s">
        <v>106</v>
      </c>
      <c r="B43" s="45">
        <v>9580</v>
      </c>
      <c r="C43" s="31">
        <f t="shared" si="4"/>
        <v>11701.06</v>
      </c>
      <c r="D43" s="46">
        <v>2121.06</v>
      </c>
      <c r="E43" s="57"/>
      <c r="F43" s="54"/>
      <c r="G43" s="35"/>
      <c r="H43" s="36">
        <f t="shared" si="5"/>
        <v>0</v>
      </c>
      <c r="I43" s="74"/>
      <c r="J43" s="35"/>
      <c r="K43" s="35"/>
      <c r="L43" s="35"/>
      <c r="M43" s="75"/>
    </row>
    <row r="44" s="3" customFormat="1" ht="11.25" spans="1:13">
      <c r="A44" s="58" t="s">
        <v>107</v>
      </c>
      <c r="B44" s="45">
        <v>10187</v>
      </c>
      <c r="C44" s="31">
        <f t="shared" si="4"/>
        <v>11441.45</v>
      </c>
      <c r="D44" s="46">
        <f>1243.45+11</f>
        <v>1254.45</v>
      </c>
      <c r="E44" s="57"/>
      <c r="F44" s="54"/>
      <c r="G44" s="35"/>
      <c r="H44" s="36">
        <f t="shared" si="5"/>
        <v>0</v>
      </c>
      <c r="I44" s="74"/>
      <c r="J44" s="35"/>
      <c r="K44" s="35"/>
      <c r="L44" s="35"/>
      <c r="M44" s="75"/>
    </row>
    <row r="45" s="3" customFormat="1" ht="11.25" spans="1:13">
      <c r="A45" s="58" t="s">
        <v>108</v>
      </c>
      <c r="B45" s="45">
        <v>2853</v>
      </c>
      <c r="C45" s="31">
        <f t="shared" si="4"/>
        <v>2853.79</v>
      </c>
      <c r="D45" s="46">
        <v>0.79</v>
      </c>
      <c r="E45" s="57"/>
      <c r="F45" s="54"/>
      <c r="G45" s="35"/>
      <c r="H45" s="36">
        <f t="shared" si="5"/>
        <v>0</v>
      </c>
      <c r="I45" s="74"/>
      <c r="J45" s="35"/>
      <c r="K45" s="35"/>
      <c r="L45" s="35"/>
      <c r="M45" s="75"/>
    </row>
    <row r="46" s="3" customFormat="1" ht="11.25" spans="1:13">
      <c r="A46" s="58" t="s">
        <v>109</v>
      </c>
      <c r="B46" s="45"/>
      <c r="C46" s="31">
        <f t="shared" si="4"/>
        <v>0</v>
      </c>
      <c r="D46" s="46"/>
      <c r="E46" s="57"/>
      <c r="F46" s="54"/>
      <c r="G46" s="35"/>
      <c r="H46" s="36">
        <f t="shared" si="5"/>
        <v>0</v>
      </c>
      <c r="I46" s="74"/>
      <c r="J46" s="35"/>
      <c r="K46" s="35"/>
      <c r="L46" s="35"/>
      <c r="M46" s="75"/>
    </row>
    <row r="47" s="3" customFormat="1" ht="11.25" spans="1:13">
      <c r="A47" s="63" t="s">
        <v>110</v>
      </c>
      <c r="B47" s="45">
        <v>10436</v>
      </c>
      <c r="C47" s="31">
        <f t="shared" si="4"/>
        <v>12464.3</v>
      </c>
      <c r="D47" s="46">
        <f>2008.3+20</f>
        <v>2028.3</v>
      </c>
      <c r="E47" s="57"/>
      <c r="F47" s="54"/>
      <c r="G47" s="35"/>
      <c r="H47" s="36">
        <f t="shared" si="5"/>
        <v>0</v>
      </c>
      <c r="I47" s="74"/>
      <c r="J47" s="35"/>
      <c r="K47" s="35"/>
      <c r="L47" s="35"/>
      <c r="M47" s="75"/>
    </row>
    <row r="48" s="3" customFormat="1" ht="11.25" spans="1:13">
      <c r="A48" s="58" t="s">
        <v>111</v>
      </c>
      <c r="B48" s="45">
        <v>1225</v>
      </c>
      <c r="C48" s="31">
        <f t="shared" si="4"/>
        <v>3396</v>
      </c>
      <c r="D48" s="46">
        <v>2171</v>
      </c>
      <c r="E48" s="57"/>
      <c r="F48" s="54"/>
      <c r="G48" s="35"/>
      <c r="H48" s="36">
        <f t="shared" si="5"/>
        <v>0</v>
      </c>
      <c r="I48" s="74"/>
      <c r="J48" s="35"/>
      <c r="K48" s="35"/>
      <c r="L48" s="35"/>
      <c r="M48" s="75"/>
    </row>
    <row r="49" s="3" customFormat="1" ht="11.25" spans="1:13">
      <c r="A49" s="62" t="s">
        <v>112</v>
      </c>
      <c r="B49" s="45"/>
      <c r="C49" s="31">
        <f t="shared" si="4"/>
        <v>0</v>
      </c>
      <c r="D49" s="46"/>
      <c r="E49" s="57"/>
      <c r="F49" s="54"/>
      <c r="G49" s="35"/>
      <c r="H49" s="36">
        <f t="shared" si="5"/>
        <v>0</v>
      </c>
      <c r="I49" s="74"/>
      <c r="J49" s="35"/>
      <c r="K49" s="35"/>
      <c r="L49" s="35"/>
      <c r="M49" s="75"/>
    </row>
    <row r="50" s="3" customFormat="1" ht="11.25" spans="1:13">
      <c r="A50" s="58" t="s">
        <v>113</v>
      </c>
      <c r="B50" s="45"/>
      <c r="C50" s="31">
        <f t="shared" si="4"/>
        <v>0</v>
      </c>
      <c r="D50" s="46"/>
      <c r="E50" s="57"/>
      <c r="F50" s="54"/>
      <c r="G50" s="35"/>
      <c r="H50" s="36">
        <f t="shared" si="5"/>
        <v>0</v>
      </c>
      <c r="I50" s="74"/>
      <c r="J50" s="35"/>
      <c r="K50" s="35"/>
      <c r="L50" s="35"/>
      <c r="M50" s="75"/>
    </row>
    <row r="51" s="3" customFormat="1" ht="11.25" spans="1:13">
      <c r="A51" s="59" t="s">
        <v>114</v>
      </c>
      <c r="B51" s="45"/>
      <c r="C51" s="31">
        <f t="shared" si="4"/>
        <v>0</v>
      </c>
      <c r="D51" s="46"/>
      <c r="E51" s="57"/>
      <c r="F51" s="54"/>
      <c r="G51" s="35"/>
      <c r="H51" s="36">
        <f t="shared" si="5"/>
        <v>0</v>
      </c>
      <c r="I51" s="74"/>
      <c r="J51" s="35"/>
      <c r="K51" s="35"/>
      <c r="L51" s="35"/>
      <c r="M51" s="75"/>
    </row>
    <row r="52" s="3" customFormat="1" ht="11.25" spans="1:13">
      <c r="A52" s="61" t="s">
        <v>115</v>
      </c>
      <c r="B52" s="45"/>
      <c r="C52" s="31">
        <f t="shared" si="4"/>
        <v>0</v>
      </c>
      <c r="D52" s="46"/>
      <c r="E52" s="57"/>
      <c r="F52" s="54"/>
      <c r="G52" s="35"/>
      <c r="H52" s="36">
        <f t="shared" si="5"/>
        <v>0</v>
      </c>
      <c r="I52" s="74"/>
      <c r="J52" s="35"/>
      <c r="K52" s="35"/>
      <c r="L52" s="35"/>
      <c r="M52" s="75"/>
    </row>
    <row r="53" s="3" customFormat="1" ht="11.25" spans="1:13">
      <c r="A53" s="58" t="s">
        <v>116</v>
      </c>
      <c r="B53" s="45">
        <v>393</v>
      </c>
      <c r="C53" s="31">
        <f t="shared" si="4"/>
        <v>1163.51</v>
      </c>
      <c r="D53" s="46">
        <f>549.01+221.5</f>
        <v>770.51</v>
      </c>
      <c r="E53" s="57"/>
      <c r="F53" s="54"/>
      <c r="G53" s="35"/>
      <c r="H53" s="36">
        <f t="shared" si="5"/>
        <v>0</v>
      </c>
      <c r="I53" s="74"/>
      <c r="J53" s="35"/>
      <c r="K53" s="35"/>
      <c r="L53" s="35"/>
      <c r="M53" s="75"/>
    </row>
    <row r="54" s="3" customFormat="1" ht="11.25" spans="1:13">
      <c r="A54" s="62" t="s">
        <v>117</v>
      </c>
      <c r="B54" s="45"/>
      <c r="C54" s="31">
        <f t="shared" si="4"/>
        <v>0</v>
      </c>
      <c r="D54" s="46"/>
      <c r="E54" s="57"/>
      <c r="F54" s="54"/>
      <c r="G54" s="35"/>
      <c r="H54" s="36">
        <f t="shared" si="5"/>
        <v>0</v>
      </c>
      <c r="I54" s="74"/>
      <c r="J54" s="35"/>
      <c r="K54" s="35"/>
      <c r="L54" s="35"/>
      <c r="M54" s="75"/>
    </row>
    <row r="55" s="3" customFormat="1" ht="11.25" spans="1:13">
      <c r="A55" s="61" t="s">
        <v>118</v>
      </c>
      <c r="B55" s="45"/>
      <c r="C55" s="31">
        <f t="shared" si="4"/>
        <v>0</v>
      </c>
      <c r="D55" s="46"/>
      <c r="E55" s="57"/>
      <c r="F55" s="54"/>
      <c r="G55" s="35"/>
      <c r="H55" s="36">
        <f t="shared" si="5"/>
        <v>0</v>
      </c>
      <c r="I55" s="74"/>
      <c r="J55" s="35"/>
      <c r="K55" s="35"/>
      <c r="L55" s="35"/>
      <c r="M55" s="75"/>
    </row>
    <row r="56" s="3" customFormat="1" ht="11.25" spans="1:13">
      <c r="A56" s="59" t="s">
        <v>119</v>
      </c>
      <c r="B56" s="45"/>
      <c r="C56" s="31">
        <f t="shared" ref="C56:C64" si="6">B56+D56</f>
        <v>0</v>
      </c>
      <c r="D56" s="46"/>
      <c r="E56" s="57"/>
      <c r="F56" s="54"/>
      <c r="G56" s="35"/>
      <c r="H56" s="36">
        <f t="shared" si="5"/>
        <v>0</v>
      </c>
      <c r="I56" s="74"/>
      <c r="J56" s="35"/>
      <c r="K56" s="35"/>
      <c r="L56" s="35"/>
      <c r="M56" s="75"/>
    </row>
    <row r="57" s="3" customFormat="1" ht="11.25" spans="1:13">
      <c r="A57" s="64" t="s">
        <v>120</v>
      </c>
      <c r="B57" s="45">
        <v>1326</v>
      </c>
      <c r="C57" s="31">
        <f t="shared" si="6"/>
        <v>1338.3</v>
      </c>
      <c r="D57" s="46">
        <v>12.3</v>
      </c>
      <c r="E57" s="57"/>
      <c r="F57" s="54"/>
      <c r="G57" s="35"/>
      <c r="H57" s="36">
        <f t="shared" si="5"/>
        <v>0</v>
      </c>
      <c r="I57" s="74"/>
      <c r="J57" s="35"/>
      <c r="K57" s="35"/>
      <c r="L57" s="35"/>
      <c r="M57" s="75"/>
    </row>
    <row r="58" s="3" customFormat="1" ht="11.25" spans="1:13">
      <c r="A58" s="65" t="s">
        <v>121</v>
      </c>
      <c r="B58" s="54">
        <f>SUM(B59:B79)</f>
        <v>6495</v>
      </c>
      <c r="C58" s="31">
        <f t="shared" si="6"/>
        <v>25057.83</v>
      </c>
      <c r="D58" s="66">
        <f>SUM(D59:D79)</f>
        <v>18562.83</v>
      </c>
      <c r="E58" s="60"/>
      <c r="F58" s="54"/>
      <c r="G58" s="35"/>
      <c r="H58" s="36">
        <f t="shared" si="5"/>
        <v>0</v>
      </c>
      <c r="I58" s="74"/>
      <c r="J58" s="35"/>
      <c r="K58" s="35"/>
      <c r="L58" s="35"/>
      <c r="M58" s="75"/>
    </row>
    <row r="59" s="3" customFormat="1" ht="11.25" spans="1:13">
      <c r="A59" s="50" t="s">
        <v>122</v>
      </c>
      <c r="B59" s="45">
        <v>97</v>
      </c>
      <c r="C59" s="31">
        <f t="shared" si="6"/>
        <v>189.6</v>
      </c>
      <c r="D59" s="46">
        <f>42.6+50</f>
        <v>92.6</v>
      </c>
      <c r="E59" s="67" t="s">
        <v>123</v>
      </c>
      <c r="F59" s="54"/>
      <c r="G59" s="35"/>
      <c r="H59" s="36">
        <f t="shared" si="5"/>
        <v>0</v>
      </c>
      <c r="I59" s="74"/>
      <c r="J59" s="35"/>
      <c r="K59" s="35"/>
      <c r="L59" s="35"/>
      <c r="M59" s="75"/>
    </row>
    <row r="60" s="3" customFormat="1" ht="11.25" spans="1:13">
      <c r="A60" s="50" t="s">
        <v>124</v>
      </c>
      <c r="B60" s="45"/>
      <c r="C60" s="31">
        <f t="shared" si="6"/>
        <v>0</v>
      </c>
      <c r="D60" s="46"/>
      <c r="E60" s="67" t="s">
        <v>123</v>
      </c>
      <c r="F60" s="54"/>
      <c r="G60" s="35"/>
      <c r="H60" s="36">
        <f t="shared" si="5"/>
        <v>0</v>
      </c>
      <c r="I60" s="74"/>
      <c r="J60" s="35"/>
      <c r="K60" s="35"/>
      <c r="L60" s="35"/>
      <c r="M60" s="75"/>
    </row>
    <row r="61" s="3" customFormat="1" ht="11.25" spans="1:13">
      <c r="A61" s="50" t="s">
        <v>125</v>
      </c>
      <c r="B61" s="45"/>
      <c r="C61" s="31">
        <f t="shared" si="6"/>
        <v>0</v>
      </c>
      <c r="D61" s="68"/>
      <c r="E61" s="42" t="s">
        <v>123</v>
      </c>
      <c r="F61" s="41"/>
      <c r="G61" s="35"/>
      <c r="H61" s="36">
        <f t="shared" si="5"/>
        <v>0</v>
      </c>
      <c r="I61" s="74"/>
      <c r="J61" s="35"/>
      <c r="K61" s="35"/>
      <c r="L61" s="35"/>
      <c r="M61" s="75"/>
    </row>
    <row r="62" s="3" customFormat="1" ht="11.25" spans="1:13">
      <c r="A62" s="50" t="s">
        <v>126</v>
      </c>
      <c r="B62" s="45"/>
      <c r="C62" s="31">
        <f t="shared" si="6"/>
        <v>0</v>
      </c>
      <c r="D62" s="68"/>
      <c r="E62" s="42" t="s">
        <v>123</v>
      </c>
      <c r="F62" s="41"/>
      <c r="G62" s="35"/>
      <c r="H62" s="36">
        <f t="shared" si="5"/>
        <v>0</v>
      </c>
      <c r="I62" s="74"/>
      <c r="J62" s="35"/>
      <c r="K62" s="35"/>
      <c r="L62" s="35"/>
      <c r="M62" s="75"/>
    </row>
    <row r="63" s="3" customFormat="1" ht="11.25" spans="1:13">
      <c r="A63" s="50" t="s">
        <v>127</v>
      </c>
      <c r="B63" s="45"/>
      <c r="C63" s="31">
        <f t="shared" si="6"/>
        <v>3902</v>
      </c>
      <c r="D63" s="68">
        <v>3902</v>
      </c>
      <c r="E63" s="42" t="s">
        <v>123</v>
      </c>
      <c r="F63" s="41"/>
      <c r="G63" s="35"/>
      <c r="H63" s="36">
        <f t="shared" si="5"/>
        <v>0</v>
      </c>
      <c r="I63" s="74"/>
      <c r="J63" s="35"/>
      <c r="K63" s="35"/>
      <c r="L63" s="35"/>
      <c r="M63" s="75"/>
    </row>
    <row r="64" s="3" customFormat="1" ht="11.25" spans="1:13">
      <c r="A64" s="50" t="s">
        <v>128</v>
      </c>
      <c r="B64" s="45"/>
      <c r="C64" s="31">
        <f t="shared" si="6"/>
        <v>210</v>
      </c>
      <c r="D64" s="68">
        <v>210</v>
      </c>
      <c r="E64" s="42" t="s">
        <v>123</v>
      </c>
      <c r="F64" s="41"/>
      <c r="G64" s="35"/>
      <c r="H64" s="36">
        <f t="shared" si="5"/>
        <v>0</v>
      </c>
      <c r="I64" s="74"/>
      <c r="J64" s="35"/>
      <c r="K64" s="35"/>
      <c r="L64" s="35"/>
      <c r="M64" s="75"/>
    </row>
    <row r="65" s="3" customFormat="1" ht="11.25" spans="1:13">
      <c r="A65" s="50" t="s">
        <v>129</v>
      </c>
      <c r="B65" s="45"/>
      <c r="C65" s="31">
        <f t="shared" ref="C65:C88" si="7">B65+D65</f>
        <v>450</v>
      </c>
      <c r="D65" s="68">
        <v>450</v>
      </c>
      <c r="E65" s="42" t="s">
        <v>123</v>
      </c>
      <c r="F65" s="41"/>
      <c r="G65" s="35"/>
      <c r="H65" s="36">
        <f t="shared" si="5"/>
        <v>0</v>
      </c>
      <c r="I65" s="74"/>
      <c r="J65" s="35"/>
      <c r="K65" s="35"/>
      <c r="L65" s="35"/>
      <c r="M65" s="75"/>
    </row>
    <row r="66" s="3" customFormat="1" ht="11.25" spans="1:13">
      <c r="A66" s="50" t="s">
        <v>130</v>
      </c>
      <c r="B66" s="45">
        <v>114</v>
      </c>
      <c r="C66" s="31">
        <f t="shared" si="7"/>
        <v>579.35</v>
      </c>
      <c r="D66" s="68">
        <f>42.35+12+411</f>
        <v>465.35</v>
      </c>
      <c r="E66" s="42" t="s">
        <v>123</v>
      </c>
      <c r="F66" s="41"/>
      <c r="G66" s="35"/>
      <c r="H66" s="36">
        <f t="shared" si="5"/>
        <v>0</v>
      </c>
      <c r="I66" s="74"/>
      <c r="J66" s="35"/>
      <c r="K66" s="35"/>
      <c r="L66" s="35"/>
      <c r="M66" s="75"/>
    </row>
    <row r="67" s="3" customFormat="1" ht="11.25" spans="1:13">
      <c r="A67" s="50" t="s">
        <v>131</v>
      </c>
      <c r="B67" s="45">
        <v>173</v>
      </c>
      <c r="C67" s="31">
        <f t="shared" si="7"/>
        <v>2102.8</v>
      </c>
      <c r="D67" s="68">
        <v>1929.8</v>
      </c>
      <c r="E67" s="42" t="s">
        <v>123</v>
      </c>
      <c r="F67" s="41"/>
      <c r="G67" s="35"/>
      <c r="H67" s="36">
        <f t="shared" si="5"/>
        <v>0</v>
      </c>
      <c r="I67" s="74"/>
      <c r="J67" s="35"/>
      <c r="K67" s="35"/>
      <c r="L67" s="35"/>
      <c r="M67" s="75"/>
    </row>
    <row r="68" s="3" customFormat="1" ht="11.25" spans="1:13">
      <c r="A68" s="50" t="s">
        <v>132</v>
      </c>
      <c r="B68" s="45"/>
      <c r="C68" s="31">
        <f t="shared" si="7"/>
        <v>140.39</v>
      </c>
      <c r="D68" s="68">
        <f>100+40.39</f>
        <v>140.39</v>
      </c>
      <c r="E68" s="42" t="s">
        <v>123</v>
      </c>
      <c r="F68" s="41"/>
      <c r="G68" s="35"/>
      <c r="H68" s="36">
        <f t="shared" si="5"/>
        <v>0</v>
      </c>
      <c r="I68" s="74"/>
      <c r="J68" s="35"/>
      <c r="K68" s="35"/>
      <c r="L68" s="35"/>
      <c r="M68" s="75"/>
    </row>
    <row r="69" s="3" customFormat="1" ht="11.25" spans="1:13">
      <c r="A69" s="50" t="s">
        <v>133</v>
      </c>
      <c r="B69" s="45"/>
      <c r="C69" s="31">
        <f t="shared" si="7"/>
        <v>3272</v>
      </c>
      <c r="D69" s="68">
        <f>3180.1+91.9</f>
        <v>3272</v>
      </c>
      <c r="E69" s="42" t="s">
        <v>123</v>
      </c>
      <c r="F69" s="41"/>
      <c r="G69" s="35"/>
      <c r="H69" s="36">
        <f t="shared" si="5"/>
        <v>0</v>
      </c>
      <c r="I69" s="74"/>
      <c r="J69" s="35"/>
      <c r="K69" s="35"/>
      <c r="L69" s="35"/>
      <c r="M69" s="75"/>
    </row>
    <row r="70" s="3" customFormat="1" ht="11.25" spans="1:13">
      <c r="A70" s="50" t="s">
        <v>134</v>
      </c>
      <c r="B70" s="45">
        <v>4371</v>
      </c>
      <c r="C70" s="31">
        <f t="shared" si="7"/>
        <v>9630.82</v>
      </c>
      <c r="D70" s="68">
        <f>5169.82+90</f>
        <v>5259.82</v>
      </c>
      <c r="E70" s="42" t="s">
        <v>123</v>
      </c>
      <c r="F70" s="41"/>
      <c r="G70" s="35"/>
      <c r="H70" s="36">
        <f t="shared" si="5"/>
        <v>0</v>
      </c>
      <c r="I70" s="74"/>
      <c r="J70" s="35"/>
      <c r="K70" s="35"/>
      <c r="L70" s="35"/>
      <c r="M70" s="75"/>
    </row>
    <row r="71" s="3" customFormat="1" ht="11.25" spans="1:13">
      <c r="A71" s="50" t="s">
        <v>135</v>
      </c>
      <c r="B71" s="45"/>
      <c r="C71" s="31">
        <f t="shared" si="7"/>
        <v>597.5</v>
      </c>
      <c r="D71" s="68">
        <v>597.5</v>
      </c>
      <c r="E71" s="42" t="s">
        <v>123</v>
      </c>
      <c r="F71" s="41"/>
      <c r="G71" s="35"/>
      <c r="H71" s="36">
        <f t="shared" si="5"/>
        <v>0</v>
      </c>
      <c r="I71" s="74"/>
      <c r="J71" s="35"/>
      <c r="K71" s="35"/>
      <c r="L71" s="35"/>
      <c r="M71" s="75"/>
    </row>
    <row r="72" s="3" customFormat="1" ht="11.25" spans="1:13">
      <c r="A72" s="50" t="s">
        <v>136</v>
      </c>
      <c r="B72" s="45"/>
      <c r="C72" s="31">
        <f t="shared" si="7"/>
        <v>110</v>
      </c>
      <c r="D72" s="68">
        <v>110</v>
      </c>
      <c r="E72" s="42" t="s">
        <v>123</v>
      </c>
      <c r="F72" s="41"/>
      <c r="G72" s="35"/>
      <c r="H72" s="36">
        <f t="shared" ref="H72:H89" si="8">I72+J72+K72+L72</f>
        <v>0</v>
      </c>
      <c r="I72" s="74"/>
      <c r="J72" s="35"/>
      <c r="K72" s="35"/>
      <c r="L72" s="35"/>
      <c r="M72" s="75"/>
    </row>
    <row r="73" s="3" customFormat="1" ht="11.25" spans="1:13">
      <c r="A73" s="50" t="s">
        <v>137</v>
      </c>
      <c r="B73" s="45"/>
      <c r="C73" s="31">
        <f t="shared" si="7"/>
        <v>253.25</v>
      </c>
      <c r="D73" s="68">
        <v>253.25</v>
      </c>
      <c r="E73" s="42" t="s">
        <v>123</v>
      </c>
      <c r="F73" s="41"/>
      <c r="G73" s="35"/>
      <c r="H73" s="36">
        <f t="shared" si="8"/>
        <v>0</v>
      </c>
      <c r="I73" s="74"/>
      <c r="J73" s="35"/>
      <c r="K73" s="35"/>
      <c r="L73" s="35"/>
      <c r="M73" s="75"/>
    </row>
    <row r="74" s="3" customFormat="1" ht="11.25" spans="1:13">
      <c r="A74" s="50" t="s">
        <v>138</v>
      </c>
      <c r="B74" s="45"/>
      <c r="C74" s="31">
        <f t="shared" si="7"/>
        <v>505.41</v>
      </c>
      <c r="D74" s="68">
        <v>505.41</v>
      </c>
      <c r="E74" s="42" t="s">
        <v>123</v>
      </c>
      <c r="F74" s="41"/>
      <c r="G74" s="35"/>
      <c r="H74" s="36">
        <f t="shared" si="8"/>
        <v>0</v>
      </c>
      <c r="I74" s="74"/>
      <c r="J74" s="35"/>
      <c r="K74" s="35"/>
      <c r="L74" s="35"/>
      <c r="M74" s="75"/>
    </row>
    <row r="75" s="3" customFormat="1" ht="11.25" spans="1:13">
      <c r="A75" s="50" t="s">
        <v>139</v>
      </c>
      <c r="B75" s="45"/>
      <c r="C75" s="31">
        <f t="shared" si="7"/>
        <v>120</v>
      </c>
      <c r="D75" s="68">
        <v>120</v>
      </c>
      <c r="E75" s="67" t="s">
        <v>123</v>
      </c>
      <c r="F75" s="54"/>
      <c r="G75" s="35"/>
      <c r="H75" s="36">
        <f t="shared" si="8"/>
        <v>0</v>
      </c>
      <c r="I75" s="74"/>
      <c r="J75" s="35"/>
      <c r="K75" s="35"/>
      <c r="L75" s="35"/>
      <c r="M75" s="75"/>
    </row>
    <row r="76" s="3" customFormat="1" ht="11.25" spans="1:13">
      <c r="A76" s="50" t="s">
        <v>140</v>
      </c>
      <c r="B76" s="45">
        <v>0</v>
      </c>
      <c r="C76" s="31">
        <f t="shared" si="7"/>
        <v>0</v>
      </c>
      <c r="D76" s="68"/>
      <c r="E76" s="67" t="s">
        <v>123</v>
      </c>
      <c r="F76" s="54"/>
      <c r="G76" s="35"/>
      <c r="H76" s="36">
        <f t="shared" si="8"/>
        <v>0</v>
      </c>
      <c r="I76" s="74"/>
      <c r="J76" s="35"/>
      <c r="K76" s="35"/>
      <c r="L76" s="35"/>
      <c r="M76" s="75"/>
    </row>
    <row r="77" s="3" customFormat="1" ht="11.25" spans="1:13">
      <c r="A77" s="50" t="s">
        <v>141</v>
      </c>
      <c r="B77" s="54"/>
      <c r="C77" s="31">
        <f t="shared" si="7"/>
        <v>0</v>
      </c>
      <c r="D77" s="77"/>
      <c r="E77" s="67" t="s">
        <v>123</v>
      </c>
      <c r="F77" s="54"/>
      <c r="G77" s="35"/>
      <c r="H77" s="36">
        <f t="shared" si="8"/>
        <v>0</v>
      </c>
      <c r="I77" s="74"/>
      <c r="J77" s="35"/>
      <c r="K77" s="35"/>
      <c r="L77" s="35"/>
      <c r="M77" s="75"/>
    </row>
    <row r="78" s="3" customFormat="1" ht="11.25" spans="1:13">
      <c r="A78" s="78" t="s">
        <v>142</v>
      </c>
      <c r="B78" s="54">
        <v>1740</v>
      </c>
      <c r="C78" s="31">
        <f t="shared" si="7"/>
        <v>2994.71</v>
      </c>
      <c r="D78" s="77">
        <v>1254.71</v>
      </c>
      <c r="E78" s="67"/>
      <c r="F78" s="54"/>
      <c r="G78" s="35"/>
      <c r="H78" s="36">
        <f t="shared" si="8"/>
        <v>0</v>
      </c>
      <c r="I78" s="74"/>
      <c r="J78" s="35"/>
      <c r="K78" s="35"/>
      <c r="L78" s="35"/>
      <c r="M78" s="75"/>
    </row>
    <row r="79" s="3" customFormat="1" ht="11.25" spans="1:13">
      <c r="A79" s="79" t="s">
        <v>143</v>
      </c>
      <c r="B79" s="80"/>
      <c r="C79" s="31">
        <f t="shared" si="7"/>
        <v>0</v>
      </c>
      <c r="D79" s="81"/>
      <c r="E79" s="67" t="s">
        <v>123</v>
      </c>
      <c r="F79" s="54"/>
      <c r="G79" s="35"/>
      <c r="H79" s="36">
        <f t="shared" si="8"/>
        <v>0</v>
      </c>
      <c r="I79" s="74"/>
      <c r="J79" s="35"/>
      <c r="K79" s="35"/>
      <c r="L79" s="35"/>
      <c r="M79" s="75"/>
    </row>
    <row r="80" s="3" customFormat="1" ht="11.25" spans="1:13">
      <c r="A80" s="37" t="s">
        <v>144</v>
      </c>
      <c r="B80" s="41">
        <v>4580</v>
      </c>
      <c r="C80" s="31">
        <f t="shared" si="7"/>
        <v>4580</v>
      </c>
      <c r="D80" s="82"/>
      <c r="E80" s="42"/>
      <c r="F80" s="54"/>
      <c r="G80" s="35"/>
      <c r="H80" s="36">
        <f t="shared" si="8"/>
        <v>0</v>
      </c>
      <c r="I80" s="74"/>
      <c r="J80" s="35"/>
      <c r="K80" s="35"/>
      <c r="L80" s="35"/>
      <c r="M80" s="75"/>
    </row>
    <row r="81" s="3" customFormat="1" ht="11.25" spans="1:13">
      <c r="A81" s="37" t="s">
        <v>145</v>
      </c>
      <c r="B81" s="41">
        <f>SUM(B82:B85)</f>
        <v>10002</v>
      </c>
      <c r="C81" s="31">
        <f t="shared" si="7"/>
        <v>10002</v>
      </c>
      <c r="D81" s="82">
        <f>SUM(D82:D85)</f>
        <v>0</v>
      </c>
      <c r="E81" s="83"/>
      <c r="F81" s="41"/>
      <c r="G81" s="35"/>
      <c r="H81" s="36">
        <f t="shared" si="8"/>
        <v>0</v>
      </c>
      <c r="I81" s="74"/>
      <c r="J81" s="35"/>
      <c r="K81" s="35"/>
      <c r="L81" s="35"/>
      <c r="M81" s="75"/>
    </row>
    <row r="82" s="3" customFormat="1" ht="11.25" spans="1:13">
      <c r="A82" s="42" t="s">
        <v>146</v>
      </c>
      <c r="B82" s="41">
        <v>5002</v>
      </c>
      <c r="C82" s="31">
        <f t="shared" si="7"/>
        <v>5002</v>
      </c>
      <c r="D82" s="82"/>
      <c r="E82" s="83"/>
      <c r="F82" s="41"/>
      <c r="G82" s="35"/>
      <c r="H82" s="36">
        <f t="shared" si="8"/>
        <v>0</v>
      </c>
      <c r="I82" s="74"/>
      <c r="J82" s="35"/>
      <c r="K82" s="35"/>
      <c r="L82" s="35"/>
      <c r="M82" s="75"/>
    </row>
    <row r="83" s="3" customFormat="1" ht="11.25" spans="1:13">
      <c r="A83" s="42" t="s">
        <v>147</v>
      </c>
      <c r="B83" s="41">
        <v>5000</v>
      </c>
      <c r="C83" s="31">
        <f t="shared" si="7"/>
        <v>5000</v>
      </c>
      <c r="D83" s="82"/>
      <c r="E83" s="83"/>
      <c r="F83" s="41"/>
      <c r="G83" s="35"/>
      <c r="H83" s="36">
        <f t="shared" si="8"/>
        <v>0</v>
      </c>
      <c r="I83" s="74"/>
      <c r="J83" s="35"/>
      <c r="K83" s="35"/>
      <c r="L83" s="35"/>
      <c r="M83" s="75"/>
    </row>
    <row r="84" s="3" customFormat="1" ht="11.25" spans="1:13">
      <c r="A84" s="42" t="s">
        <v>148</v>
      </c>
      <c r="B84" s="41"/>
      <c r="C84" s="31">
        <f t="shared" si="7"/>
        <v>0</v>
      </c>
      <c r="D84" s="82"/>
      <c r="E84" s="42"/>
      <c r="F84" s="41"/>
      <c r="G84" s="35"/>
      <c r="H84" s="36">
        <f t="shared" si="8"/>
        <v>0</v>
      </c>
      <c r="I84" s="74"/>
      <c r="J84" s="35"/>
      <c r="K84" s="35"/>
      <c r="L84" s="35"/>
      <c r="M84" s="75"/>
    </row>
    <row r="85" s="3" customFormat="1" ht="11.25" spans="1:13">
      <c r="A85" s="42" t="s">
        <v>149</v>
      </c>
      <c r="B85" s="41"/>
      <c r="C85" s="31">
        <f t="shared" si="7"/>
        <v>0</v>
      </c>
      <c r="D85" s="82"/>
      <c r="E85" s="84"/>
      <c r="F85" s="41"/>
      <c r="G85" s="35"/>
      <c r="H85" s="36">
        <f t="shared" si="8"/>
        <v>0</v>
      </c>
      <c r="I85" s="74"/>
      <c r="J85" s="35"/>
      <c r="K85" s="35"/>
      <c r="L85" s="35"/>
      <c r="M85" s="75"/>
    </row>
    <row r="86" s="4" customFormat="1" ht="11.25" spans="1:13">
      <c r="A86" s="85" t="s">
        <v>150</v>
      </c>
      <c r="B86" s="41"/>
      <c r="C86" s="31">
        <f t="shared" si="7"/>
        <v>0</v>
      </c>
      <c r="D86" s="82"/>
      <c r="E86" s="84"/>
      <c r="F86" s="41"/>
      <c r="G86" s="86"/>
      <c r="H86" s="36">
        <f t="shared" si="8"/>
        <v>0</v>
      </c>
      <c r="I86" s="91"/>
      <c r="J86" s="86"/>
      <c r="K86" s="86"/>
      <c r="L86" s="86"/>
      <c r="M86" s="92"/>
    </row>
    <row r="87" s="3" customFormat="1" ht="11.25" spans="1:13">
      <c r="A87" s="37" t="s">
        <v>151</v>
      </c>
      <c r="B87" s="41">
        <v>4500</v>
      </c>
      <c r="C87" s="31">
        <f t="shared" si="7"/>
        <v>16048</v>
      </c>
      <c r="D87" s="82">
        <v>11548</v>
      </c>
      <c r="E87" s="83"/>
      <c r="F87" s="41"/>
      <c r="G87" s="35"/>
      <c r="H87" s="36">
        <f t="shared" si="8"/>
        <v>0</v>
      </c>
      <c r="I87" s="74"/>
      <c r="J87" s="35"/>
      <c r="K87" s="35"/>
      <c r="L87" s="35"/>
      <c r="M87" s="75"/>
    </row>
    <row r="88" s="3" customFormat="1" ht="11.25" spans="1:13">
      <c r="A88" s="37" t="s">
        <v>152</v>
      </c>
      <c r="B88" s="41"/>
      <c r="C88" s="31">
        <f t="shared" si="7"/>
        <v>0</v>
      </c>
      <c r="D88" s="40"/>
      <c r="E88" s="42" t="s">
        <v>123</v>
      </c>
      <c r="F88" s="41"/>
      <c r="G88" s="35"/>
      <c r="H88" s="36">
        <f t="shared" si="8"/>
        <v>0</v>
      </c>
      <c r="I88" s="74"/>
      <c r="J88" s="35"/>
      <c r="K88" s="35"/>
      <c r="L88" s="35"/>
      <c r="M88" s="75"/>
    </row>
    <row r="89" s="3" customFormat="1" ht="11.25" spans="1:13">
      <c r="A89" s="42"/>
      <c r="B89" s="41"/>
      <c r="C89" s="31"/>
      <c r="D89" s="40"/>
      <c r="E89" s="83"/>
      <c r="F89" s="41"/>
      <c r="G89" s="35"/>
      <c r="H89" s="36">
        <f t="shared" si="8"/>
        <v>0</v>
      </c>
      <c r="I89" s="74"/>
      <c r="J89" s="35"/>
      <c r="K89" s="35"/>
      <c r="L89" s="35"/>
      <c r="M89" s="75"/>
    </row>
    <row r="90" s="3" customFormat="1" ht="11.25" spans="1:13">
      <c r="A90" s="20" t="s">
        <v>153</v>
      </c>
      <c r="B90" s="80">
        <f>B7+B8</f>
        <v>175530</v>
      </c>
      <c r="C90" s="87">
        <f>C7+C8</f>
        <v>230144.38</v>
      </c>
      <c r="D90" s="87">
        <f>D7+D8</f>
        <v>54614.38</v>
      </c>
      <c r="E90" s="20" t="s">
        <v>154</v>
      </c>
      <c r="F90" s="80">
        <f t="shared" ref="F90:L90" si="9">F33+F32</f>
        <v>175530</v>
      </c>
      <c r="G90" s="87">
        <f t="shared" si="9"/>
        <v>230144.38</v>
      </c>
      <c r="H90" s="87">
        <f t="shared" si="9"/>
        <v>54614.38</v>
      </c>
      <c r="I90" s="80">
        <f t="shared" si="9"/>
        <v>11548</v>
      </c>
      <c r="J90" s="87">
        <f t="shared" si="9"/>
        <v>18562.83</v>
      </c>
      <c r="K90" s="87">
        <f t="shared" si="9"/>
        <v>26743.83</v>
      </c>
      <c r="L90" s="87">
        <f t="shared" si="9"/>
        <v>-2240.28</v>
      </c>
      <c r="M90" s="75"/>
    </row>
    <row r="91" s="3" customFormat="1" ht="11.25" spans="1:13">
      <c r="A91" s="88"/>
      <c r="C91" s="89"/>
      <c r="D91" s="89"/>
      <c r="G91" s="89"/>
      <c r="H91" s="90"/>
      <c r="I91" s="93"/>
      <c r="J91" s="89"/>
      <c r="K91" s="89"/>
      <c r="L91" s="89"/>
      <c r="M91" s="94"/>
    </row>
    <row r="92" s="3" customFormat="1" ht="11.25" spans="1:13">
      <c r="A92" s="88"/>
      <c r="C92" s="89"/>
      <c r="D92" s="89"/>
      <c r="G92" s="89"/>
      <c r="H92" s="90"/>
      <c r="I92" s="93"/>
      <c r="J92" s="89"/>
      <c r="K92" s="89"/>
      <c r="L92" s="89"/>
      <c r="M92" s="94"/>
    </row>
  </sheetData>
  <mergeCells count="14">
    <mergeCell ref="A2:M2"/>
    <mergeCell ref="A3:E3"/>
    <mergeCell ref="F3:J3"/>
    <mergeCell ref="A4:D4"/>
    <mergeCell ref="E4:L4"/>
    <mergeCell ref="H5:L5"/>
    <mergeCell ref="A5:A6"/>
    <mergeCell ref="B5:B6"/>
    <mergeCell ref="C5:C6"/>
    <mergeCell ref="D5:D6"/>
    <mergeCell ref="E5:E6"/>
    <mergeCell ref="F5:F6"/>
    <mergeCell ref="G5:G6"/>
    <mergeCell ref="M4:M6"/>
  </mergeCells>
  <pageMargins left="0.236111111111111" right="0.118055555555556" top="0.275" bottom="0.354166666666667" header="0.236111111111111" footer="0.11805555555555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一般预算收支调整总表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2024-05-23T01:44:03Z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 linkTarget="0">
    <vt:lpwstr>14</vt:lpwstr>
  </property>
  <property fmtid="{D5CDD505-2E9C-101B-9397-08002B2CF9AE}" pid="4" name="ICV">
    <vt:lpwstr>FEB4CE8F612B4A3ABE5C655E70FCA6CB</vt:lpwstr>
  </property>
</Properties>
</file>