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1" activeTab="10"/>
  </bookViews>
  <sheets>
    <sheet name="封面" sheetId="8" r:id="rId1"/>
    <sheet name="目录" sheetId="9" r:id="rId2"/>
    <sheet name="表一" sheetId="12" r:id="rId3"/>
    <sheet name="表二" sheetId="48" r:id="rId4"/>
    <sheet name="表三" sheetId="18" r:id="rId5"/>
    <sheet name="表四" sheetId="6" r:id="rId6"/>
    <sheet name="表五" sheetId="5" r:id="rId7"/>
    <sheet name="表六 (1)" sheetId="26" r:id="rId8"/>
    <sheet name="表六（2)" sheetId="23" r:id="rId9"/>
    <sheet name="表七" sheetId="2" r:id="rId10"/>
    <sheet name="表八" sheetId="11" r:id="rId11"/>
    <sheet name="表九" sheetId="36" r:id="rId12"/>
    <sheet name="表十" sheetId="10" r:id="rId13"/>
    <sheet name="表十一" sheetId="52" r:id="rId14"/>
    <sheet name="Sheet1" sheetId="53" r:id="rId15"/>
  </sheets>
  <definedNames>
    <definedName name="_xlnm._FilterDatabase" localSheetId="3" hidden="1">表二!$A$4:$R$1336</definedName>
    <definedName name="_xlnm._FilterDatabase" localSheetId="13" hidden="1">表十一!$A$5:$L$60</definedName>
    <definedName name="_xlnm.Print_Area" localSheetId="10">表八!$A$1:$D$270</definedName>
    <definedName name="_xlnm.Print_Area" localSheetId="3">表二!$A$1:$H$1268</definedName>
    <definedName name="_xlnm.Print_Area" localSheetId="8">'表六（2)'!$A$1:$AA$11</definedName>
    <definedName name="_xlnm.Print_Area" localSheetId="9">表七!$A$1:$H$76</definedName>
    <definedName name="_xlnm.Print_Area" localSheetId="4">表三!$A$1:$F$93</definedName>
    <definedName name="_xlnm.Print_Area" localSheetId="12">表十!$A$1:$I$56</definedName>
    <definedName name="_xlnm.Print_Area" localSheetId="13">表十一!$A$1:$H$60</definedName>
    <definedName name="_xlnm.Print_Area" localSheetId="5">表四!$A$1:$I$221</definedName>
    <definedName name="_xlnm.Print_Area" localSheetId="6">表五!$A$1:$R$32</definedName>
    <definedName name="_xlnm.Print_Area" localSheetId="0">封面!$A$1:$B$3</definedName>
    <definedName name="_xlnm.Print_Area" localSheetId="1">目录!$A$1:$A$14</definedName>
    <definedName name="_xlnm.Print_Titles" localSheetId="10">表八!$1:$5</definedName>
    <definedName name="_xlnm.Print_Titles" localSheetId="3">表二!$1:$4</definedName>
    <definedName name="_xlnm.Print_Titles" localSheetId="7">'表六 (1)'!$A:$A</definedName>
    <definedName name="_xlnm.Print_Titles" localSheetId="8">'表六（2)'!$A:$A</definedName>
    <definedName name="_xlnm.Print_Titles" localSheetId="9">表七!$1:$5</definedName>
    <definedName name="_xlnm.Print_Titles" localSheetId="4">表三!$1:$5</definedName>
    <definedName name="_xlnm.Print_Titles" localSheetId="12">表十!$1:$5</definedName>
    <definedName name="_xlnm.Print_Titles" localSheetId="13">表十一!$1:$5</definedName>
    <definedName name="_xlnm.Print_Titles" localSheetId="5">表四!$1:$5</definedName>
    <definedName name="_xlnm.Print_Titles" localSheetId="6">表五!$A:$A,表五!$1:$4</definedName>
    <definedName name="_xlnm.Print_Titles" localSheetId="2">表一!$1:$4</definedName>
    <definedName name="Z_40ED2F63_D002_4B34_B525_5A6BADF31F19_.wvu.FilterData" localSheetId="13" hidden="1">表十一!$A$5:$L$59</definedName>
    <definedName name="Z_40ED2F63_D002_4B34_B525_5A6BADF31F19_.wvu.PrintArea" localSheetId="13" hidden="1">表十一!$A$1:$H$59</definedName>
    <definedName name="Z_40ED2F63_D002_4B34_B525_5A6BADF31F19_.wvu.PrintTitles" localSheetId="13" hidden="1">表十一!$4:$5</definedName>
    <definedName name="地区名称" localSheetId="1">目录!#REF!</definedName>
    <definedName name="地区名称">封面!$B$2:$B$4</definedName>
  </definedNames>
  <calcPr calcId="144525"/>
</workbook>
</file>

<file path=xl/comments1.xml><?xml version="1.0" encoding="utf-8"?>
<comments xmlns="http://schemas.openxmlformats.org/spreadsheetml/2006/main">
  <authors>
    <author>唐春艳</author>
  </authors>
  <commentList>
    <comment ref="H76" authorId="0">
      <text>
        <r>
          <rPr>
            <b/>
            <sz val="9"/>
            <rFont val="宋体"/>
            <charset val="134"/>
          </rPr>
          <t>唐春艳</t>
        </r>
        <r>
          <rPr>
            <b/>
            <sz val="9"/>
            <rFont val="Tahoma"/>
            <charset val="134"/>
          </rPr>
          <t>:</t>
        </r>
        <r>
          <rPr>
            <sz val="9"/>
            <rFont val="Tahoma"/>
            <charset val="134"/>
          </rPr>
          <t xml:space="preserve">
2021年新增</t>
        </r>
      </text>
    </comment>
  </commentList>
</comments>
</file>

<file path=xl/sharedStrings.xml><?xml version="1.0" encoding="utf-8"?>
<sst xmlns="http://schemas.openxmlformats.org/spreadsheetml/2006/main" count="3688" uniqueCount="1600">
  <si>
    <t>附件2</t>
  </si>
  <si>
    <t>地区名称</t>
  </si>
  <si>
    <t>2021年地方财政预算表</t>
  </si>
  <si>
    <t>天津市</t>
  </si>
  <si>
    <t xml:space="preserve"> </t>
  </si>
  <si>
    <t>河北省</t>
  </si>
  <si>
    <t>内蒙古自治区</t>
  </si>
  <si>
    <t>目  录</t>
  </si>
  <si>
    <t xml:space="preserve">            表一 2021年一般公共预算收入表</t>
  </si>
  <si>
    <t xml:space="preserve">            表二 2021年一般公共预算支出表</t>
  </si>
  <si>
    <t xml:space="preserve">            表三 2021年一般公共预算收支平衡表</t>
  </si>
  <si>
    <t xml:space="preserve">            表四 2021年一般公共预算支出资金来源情况表</t>
  </si>
  <si>
    <t xml:space="preserve">            表五 2021年一般公共预算支出经济分类情况表</t>
  </si>
  <si>
    <t xml:space="preserve">            表六 2021年地市县一般公共预算收支表</t>
  </si>
  <si>
    <t xml:space="preserve">            表七 2021年政府性基金预算收支表</t>
  </si>
  <si>
    <t xml:space="preserve">            表八 2021年政府性基金预算收支明细表</t>
  </si>
  <si>
    <t xml:space="preserve">            表九 2021年政府性基金调入专项收入预算表</t>
  </si>
  <si>
    <t xml:space="preserve">            表十 2021年政府性基金预算支出资金来源情况表</t>
  </si>
  <si>
    <t xml:space="preserve">            表十一 2021年国有资本经营预算收支总表</t>
  </si>
  <si>
    <t>表一</t>
  </si>
  <si>
    <t>2021年一般公共预算收入表</t>
  </si>
  <si>
    <t>单位：万元</t>
  </si>
  <si>
    <t>项目</t>
  </si>
  <si>
    <t>上年决算（执行)数</t>
  </si>
  <si>
    <t>预算数</t>
  </si>
  <si>
    <t>预算数为决算（执行）数%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</si>
  <si>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</si>
  <si>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</si>
  <si>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</si>
  <si>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</si>
  <si>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</si>
  <si>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</si>
  <si>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</si>
  <si>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</si>
  <si>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</si>
  <si>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</si>
  <si>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</si>
  <si>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</si>
  <si>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</si>
  <si>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</si>
  <si>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</si>
  <si>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</si>
  <si>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</si>
  <si>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</si>
  <si>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</si>
  <si>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</si>
  <si>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</si>
  <si>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</si>
  <si>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</si>
  <si>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</si>
  <si>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</si>
  <si>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</si>
  <si>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收入合计</t>
  </si>
  <si>
    <t>表二</t>
  </si>
  <si>
    <t>2021年一般公共预算支出表</t>
  </si>
  <si>
    <t>决算数据</t>
  </si>
  <si>
    <t>备注</t>
  </si>
  <si>
    <t>空白公式</t>
  </si>
  <si>
    <t>科目</t>
  </si>
  <si>
    <t>编码</t>
  </si>
  <si>
    <t>金额</t>
  </si>
  <si>
    <t>本级资金</t>
  </si>
  <si>
    <t>一、一般公共服务</t>
  </si>
  <si>
    <t>类</t>
  </si>
  <si>
    <t xml:space="preserve">    人大事务</t>
  </si>
  <si>
    <t>款</t>
  </si>
  <si>
    <t xml:space="preserve">      行政运行</t>
  </si>
  <si>
    <t>项</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</si>
  <si>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</si>
  <si>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</si>
  <si>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</si>
  <si>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</si>
  <si>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</si>
  <si>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</si>
  <si>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</si>
  <si>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</si>
  <si>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</si>
  <si>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</si>
  <si>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</si>
  <si>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</si>
  <si>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</si>
  <si>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</si>
  <si>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</si>
  <si>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</si>
  <si>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</si>
  <si>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</si>
  <si>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</si>
  <si>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</si>
  <si>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</si>
  <si>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</si>
  <si>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</si>
  <si>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</si>
  <si>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</si>
  <si>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</si>
  <si>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</si>
  <si>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</si>
  <si>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</si>
  <si>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</si>
  <si>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</si>
  <si>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</si>
  <si>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</si>
  <si>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</si>
  <si>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</si>
  <si>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</si>
  <si>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</si>
  <si>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</si>
  <si>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</si>
  <si>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</si>
  <si>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</si>
  <si>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</si>
  <si>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</si>
  <si>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</si>
  <si>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</si>
  <si>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</si>
  <si>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</si>
  <si>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</si>
  <si>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</si>
  <si>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</si>
  <si>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</si>
  <si>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</si>
  <si>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</si>
  <si>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</si>
  <si>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</si>
  <si>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</si>
  <si>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</si>
  <si>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</si>
  <si>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</si>
  <si>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</si>
  <si>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</si>
  <si>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</si>
  <si>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</si>
  <si>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</si>
  <si>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</si>
  <si>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</si>
  <si>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</si>
  <si>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</si>
  <si>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</si>
  <si>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</si>
  <si>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</si>
  <si>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</si>
  <si>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</si>
  <si>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</si>
  <si>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</si>
  <si>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</si>
  <si>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</si>
  <si>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</si>
  <si>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</si>
  <si>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</si>
  <si>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</si>
  <si>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</si>
  <si>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</si>
  <si>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</si>
  <si>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</si>
  <si>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</si>
  <si>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</si>
  <si>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</si>
  <si>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</si>
  <si>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</si>
  <si>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</si>
  <si>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</si>
  <si>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</si>
  <si>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</si>
  <si>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</si>
  <si>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</si>
  <si>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</si>
  <si>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</si>
  <si>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</si>
  <si>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</si>
  <si>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</si>
  <si>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</si>
  <si>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</si>
  <si>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</si>
  <si>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</si>
  <si>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</si>
  <si>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</si>
  <si>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</si>
  <si>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</si>
  <si>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</si>
  <si>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</si>
  <si>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</si>
  <si>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</si>
  <si>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</si>
  <si>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</si>
  <si>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</si>
  <si>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</si>
  <si>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</si>
  <si>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</si>
  <si>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</si>
  <si>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</si>
  <si>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</si>
  <si>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</si>
  <si>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</si>
  <si>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</si>
  <si>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</si>
  <si>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二、外交支出</t>
  </si>
  <si>
    <t xml:space="preserve">    对外合作与交流</t>
  </si>
  <si>
    <t xml:space="preserve">    对外宣传</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</si>
  <si>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</si>
  <si>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</si>
  <si>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</si>
  <si>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</si>
  <si>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</si>
  <si>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</si>
  <si>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</si>
  <si>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</si>
  <si>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</si>
  <si>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</si>
  <si>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</si>
  <si>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</si>
  <si>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</si>
  <si>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</si>
  <si>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</si>
  <si>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</si>
  <si>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</si>
  <si>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</si>
  <si>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</si>
  <si>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</si>
  <si>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</si>
  <si>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</si>
  <si>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</si>
  <si>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</si>
  <si>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</si>
  <si>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</si>
  <si>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</si>
  <si>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</si>
  <si>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</si>
  <si>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</si>
  <si>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</si>
  <si>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</si>
  <si>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</si>
  <si>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</si>
  <si>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</si>
  <si>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</si>
  <si>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</si>
  <si>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</si>
  <si>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</si>
  <si>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</si>
  <si>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</si>
  <si>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</si>
  <si>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</si>
  <si>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</si>
  <si>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</si>
  <si>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</si>
  <si>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</si>
  <si>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</si>
  <si>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</si>
  <si>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</si>
  <si>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</si>
  <si>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</si>
  <si>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</si>
  <si>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</si>
  <si>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</si>
  <si>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</si>
  <si>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</si>
  <si>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</si>
  <si>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</si>
  <si>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</si>
  <si>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</si>
  <si>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</si>
  <si>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</si>
  <si>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</si>
  <si>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</si>
  <si>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</si>
  <si>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</si>
  <si>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</si>
  <si>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</si>
  <si>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</si>
  <si>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</si>
  <si>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</si>
  <si>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</si>
  <si>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</si>
  <si>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</si>
  <si>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</si>
  <si>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</si>
  <si>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</si>
  <si>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</si>
  <si>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</si>
  <si>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</si>
  <si>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</si>
  <si>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</si>
  <si>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</si>
  <si>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</si>
  <si>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</si>
  <si>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</si>
  <si>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</si>
  <si>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</si>
  <si>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</si>
  <si>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</si>
  <si>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</si>
  <si>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</si>
  <si>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</si>
  <si>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</si>
  <si>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</si>
  <si>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</si>
  <si>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</si>
  <si>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</si>
  <si>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</si>
  <si>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</si>
  <si>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</si>
  <si>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</si>
  <si>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</si>
  <si>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</si>
  <si>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</si>
  <si>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</si>
  <si>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</si>
  <si>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</si>
  <si>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</si>
  <si>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</si>
  <si>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</si>
  <si>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</si>
  <si>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</si>
  <si>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</si>
  <si>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</si>
  <si>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</si>
  <si>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</si>
  <si>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</si>
  <si>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</si>
  <si>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</si>
  <si>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</si>
  <si>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</si>
  <si>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</si>
  <si>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</si>
  <si>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</si>
  <si>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</si>
  <si>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</si>
  <si>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</si>
  <si>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</si>
  <si>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</si>
  <si>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</si>
  <si>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</si>
  <si>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</si>
  <si>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</si>
  <si>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</si>
  <si>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</si>
  <si>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</si>
  <si>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</si>
  <si>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</si>
  <si>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</si>
  <si>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</si>
  <si>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</si>
  <si>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</si>
  <si>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</si>
  <si>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</si>
  <si>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</si>
  <si>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</si>
  <si>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</si>
  <si>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</si>
  <si>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</si>
  <si>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</si>
  <si>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</si>
  <si>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</si>
  <si>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</si>
  <si>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</si>
  <si>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</si>
  <si>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</si>
  <si>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</si>
  <si>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</si>
  <si>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</si>
  <si>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</si>
  <si>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</si>
  <si>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</si>
  <si>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</si>
  <si>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</si>
  <si>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</si>
  <si>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</si>
  <si>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</si>
  <si>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</si>
  <si>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</si>
  <si>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</si>
  <si>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</si>
  <si>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</si>
  <si>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</si>
  <si>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</si>
  <si>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</si>
  <si>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</si>
  <si>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</si>
  <si>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</si>
  <si>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</si>
  <si>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</si>
  <si>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</si>
  <si>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</si>
  <si>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</si>
  <si>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</si>
  <si>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</si>
  <si>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</si>
  <si>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</si>
  <si>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</si>
  <si>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</si>
  <si>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</si>
  <si>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</si>
  <si>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</si>
  <si>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</si>
  <si>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</si>
  <si>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</si>
  <si>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</si>
  <si>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</si>
  <si>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</si>
  <si>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</si>
  <si>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</si>
  <si>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</si>
  <si>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</si>
  <si>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</si>
  <si>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</si>
  <si>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</si>
  <si>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</si>
  <si>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</si>
  <si>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</si>
  <si>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</si>
  <si>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</si>
  <si>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</si>
  <si>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</si>
  <si>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</si>
  <si>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</si>
  <si>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</si>
  <si>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</si>
  <si>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</si>
  <si>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</si>
  <si>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</si>
  <si>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</si>
  <si>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</si>
  <si>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</si>
  <si>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</si>
  <si>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</si>
  <si>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</si>
  <si>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</si>
  <si>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</si>
  <si>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</si>
  <si>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</si>
  <si>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</si>
  <si>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</si>
  <si>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</si>
  <si>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</si>
  <si>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</si>
  <si>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</si>
  <si>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</si>
  <si>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</si>
  <si>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</si>
  <si>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</si>
  <si>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</si>
  <si>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</si>
  <si>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</si>
  <si>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</si>
  <si>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</si>
  <si>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</si>
  <si>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</si>
  <si>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</si>
  <si>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</si>
  <si>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</si>
  <si>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</si>
  <si>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</si>
  <si>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</si>
  <si>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</si>
  <si>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</si>
  <si>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</si>
  <si>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</si>
  <si>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</si>
  <si>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</si>
  <si>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</si>
  <si>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</si>
  <si>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</si>
  <si>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</si>
  <si>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</si>
  <si>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</si>
  <si>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</si>
  <si>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</si>
  <si>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</si>
  <si>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</si>
  <si>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</si>
  <si>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</si>
  <si>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</si>
  <si>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</si>
  <si>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</si>
  <si>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</si>
  <si>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</si>
  <si>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</si>
  <si>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</si>
  <si>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</si>
  <si>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</si>
  <si>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</si>
  <si>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</si>
  <si>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</si>
  <si>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</si>
  <si>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</si>
  <si>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</si>
  <si>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</si>
  <si>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</si>
  <si>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</si>
  <si>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</si>
  <si>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</si>
  <si>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</si>
  <si>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</si>
  <si>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</si>
  <si>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</si>
  <si>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</si>
  <si>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</si>
  <si>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</si>
  <si>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</si>
  <si>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</si>
  <si>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</si>
  <si>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</si>
  <si>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</si>
  <si>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</si>
  <si>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</si>
  <si>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</si>
  <si>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</si>
  <si>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</si>
  <si>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</si>
  <si>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</si>
  <si>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</si>
  <si>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</si>
  <si>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</si>
  <si>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</si>
  <si>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</si>
  <si>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</si>
  <si>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</si>
  <si>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</si>
  <si>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</si>
  <si>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</si>
  <si>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</si>
  <si>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</si>
  <si>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</si>
  <si>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</si>
  <si>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</si>
  <si>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</si>
  <si>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</si>
  <si>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</si>
  <si>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</si>
  <si>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</si>
  <si>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</si>
  <si>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</si>
  <si>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</si>
  <si>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</si>
  <si>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</si>
  <si>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</si>
  <si>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</si>
  <si>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</si>
  <si>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</si>
  <si>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</si>
  <si>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</si>
  <si>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</si>
  <si>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</si>
  <si>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</si>
  <si>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</si>
  <si>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</si>
  <si>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</si>
  <si>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</si>
  <si>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</si>
  <si>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</si>
  <si>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</si>
  <si>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</si>
  <si>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</si>
  <si>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</si>
  <si>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</si>
  <si>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</si>
  <si>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</si>
  <si>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</si>
  <si>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</si>
  <si>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</si>
  <si>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</si>
  <si>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</si>
  <si>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</si>
  <si>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</si>
  <si>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</si>
  <si>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</si>
  <si>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</si>
  <si>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</si>
  <si>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</si>
  <si>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</si>
  <si>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</si>
  <si>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</si>
  <si>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</si>
  <si>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</si>
  <si>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</si>
  <si>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</si>
  <si>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</si>
  <si>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</si>
  <si>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</si>
  <si>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</si>
  <si>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</si>
  <si>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</si>
  <si>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</si>
  <si>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</si>
  <si>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</si>
  <si>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</si>
  <si>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</si>
  <si>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</si>
  <si>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</si>
  <si>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</si>
  <si>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</si>
  <si>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</si>
  <si>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</si>
  <si>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</si>
  <si>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</si>
  <si>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</si>
  <si>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</si>
  <si>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</si>
  <si>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</si>
  <si>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</si>
  <si>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</si>
  <si>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</si>
  <si>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</si>
  <si>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</si>
  <si>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</si>
  <si>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</si>
  <si>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</si>
  <si>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</si>
  <si>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</si>
  <si>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</si>
  <si>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</si>
  <si>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</si>
  <si>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</si>
  <si>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</si>
  <si>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</si>
  <si>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</si>
  <si>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</si>
  <si>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</si>
  <si>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</si>
  <si>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</si>
  <si>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</si>
  <si>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</si>
  <si>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</si>
  <si>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</si>
  <si>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</si>
  <si>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</si>
  <si>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</si>
  <si>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</si>
  <si>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</si>
  <si>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</si>
  <si>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</si>
  <si>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</si>
  <si>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</si>
  <si>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</si>
  <si>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</si>
  <si>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</si>
  <si>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</si>
  <si>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</si>
  <si>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</si>
  <si>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</si>
  <si>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</si>
  <si>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</si>
  <si>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</si>
  <si>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</si>
  <si>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</si>
  <si>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</si>
  <si>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</si>
  <si>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</si>
  <si>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</si>
  <si>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</si>
  <si>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</si>
  <si>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</si>
  <si>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</si>
  <si>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</si>
  <si>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</si>
  <si>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</si>
  <si>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</si>
  <si>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</si>
  <si>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</si>
  <si>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</si>
  <si>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</si>
  <si>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</si>
  <si>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</si>
  <si>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</si>
  <si>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</si>
  <si>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</si>
  <si>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</si>
  <si>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</si>
  <si>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</si>
  <si>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</si>
  <si>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</si>
  <si>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</si>
  <si>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</si>
  <si>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</si>
  <si>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</si>
  <si>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</si>
  <si>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</si>
  <si>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</si>
  <si>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</si>
  <si>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</si>
  <si>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</si>
  <si>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</si>
  <si>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</si>
  <si>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</si>
  <si>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</si>
  <si>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</si>
  <si>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</si>
  <si>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</si>
  <si>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</si>
  <si>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</si>
  <si>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</si>
  <si>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</si>
  <si>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</si>
  <si>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</si>
  <si>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</si>
  <si>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</si>
  <si>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</si>
  <si>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</si>
  <si>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</si>
  <si>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</si>
  <si>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</si>
  <si>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</si>
  <si>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</si>
  <si>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</si>
  <si>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</si>
  <si>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</si>
  <si>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</si>
  <si>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</si>
  <si>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</si>
  <si>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</si>
  <si>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</si>
  <si>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</si>
  <si>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</si>
  <si>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</si>
  <si>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</si>
  <si>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</si>
  <si>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</si>
  <si>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</si>
  <si>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</si>
  <si>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</si>
  <si>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</si>
  <si>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</si>
  <si>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</si>
  <si>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</si>
  <si>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</si>
  <si>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</si>
  <si>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</si>
  <si>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</si>
  <si>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</si>
  <si>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</si>
  <si>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</si>
  <si>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</si>
  <si>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</si>
  <si>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</si>
  <si>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</si>
  <si>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</si>
  <si>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</si>
  <si>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</si>
  <si>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</si>
  <si>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</si>
  <si>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</si>
  <si>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</si>
  <si>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</si>
  <si>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</si>
  <si>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</si>
  <si>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</si>
  <si>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</si>
  <si>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</si>
  <si>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</si>
  <si>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</si>
  <si>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</si>
  <si>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</si>
  <si>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</si>
  <si>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</si>
  <si>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</si>
  <si>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</si>
  <si>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</si>
  <si>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</si>
  <si>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</si>
  <si>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</si>
  <si>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</si>
  <si>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</si>
  <si>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</si>
  <si>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</si>
  <si>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</si>
  <si>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</si>
  <si>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</si>
  <si>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</si>
  <si>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</si>
  <si>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</si>
  <si>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</si>
  <si>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</si>
  <si>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</si>
  <si>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</si>
  <si>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</si>
  <si>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</si>
  <si>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</si>
  <si>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</si>
  <si>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</si>
  <si>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</si>
  <si>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</si>
  <si>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</si>
  <si>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</si>
  <si>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</si>
  <si>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</si>
  <si>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</si>
  <si>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</si>
  <si>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</si>
  <si>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</si>
  <si>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</si>
  <si>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</si>
  <si>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</si>
  <si>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</si>
  <si>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</si>
  <si>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</si>
  <si>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</si>
  <si>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</si>
  <si>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</si>
  <si>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</si>
  <si>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</si>
  <si>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</si>
  <si>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</si>
  <si>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</si>
  <si>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</si>
  <si>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</si>
  <si>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</si>
  <si>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</si>
  <si>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</si>
  <si>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</si>
  <si>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</si>
  <si>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</si>
  <si>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</si>
  <si>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</si>
  <si>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</si>
  <si>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</si>
  <si>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</si>
  <si>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</si>
  <si>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</si>
  <si>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</si>
  <si>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</si>
  <si>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</si>
  <si>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</si>
  <si>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</si>
  <si>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</si>
  <si>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</si>
  <si>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</si>
  <si>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</si>
  <si>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</si>
  <si>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</si>
  <si>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</si>
  <si>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</si>
  <si>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</si>
  <si>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</si>
  <si>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</si>
  <si>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</si>
  <si>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</si>
  <si>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</si>
  <si>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</si>
  <si>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</si>
  <si>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</si>
  <si>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</si>
  <si>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</si>
  <si>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</si>
  <si>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</si>
  <si>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</si>
  <si>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</si>
  <si>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</si>
  <si>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</si>
  <si>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</si>
  <si>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</si>
  <si>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</si>
  <si>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</si>
  <si>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</si>
  <si>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</si>
  <si>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</si>
  <si>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</si>
  <si>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</si>
  <si>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</si>
  <si>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</si>
  <si>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</si>
  <si>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</si>
  <si>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</si>
  <si>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</si>
  <si>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</si>
  <si>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</si>
  <si>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</si>
  <si>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</si>
  <si>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</si>
  <si>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</si>
  <si>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</si>
  <si>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</si>
  <si>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</si>
  <si>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</si>
  <si>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</si>
  <si>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</si>
  <si>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</si>
  <si>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</si>
  <si>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</si>
  <si>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</si>
  <si>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</si>
  <si>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</si>
  <si>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</si>
  <si>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</si>
  <si>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</si>
  <si>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</si>
  <si>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</si>
  <si>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</si>
  <si>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</si>
  <si>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</si>
  <si>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</si>
  <si>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</si>
  <si>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</si>
  <si>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</si>
  <si>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</si>
  <si>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</si>
  <si>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</si>
  <si>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</si>
  <si>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</si>
  <si>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</si>
  <si>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</si>
  <si>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</si>
  <si>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</si>
  <si>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</si>
  <si>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</si>
  <si>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</si>
  <si>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</si>
  <si>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</si>
  <si>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</si>
  <si>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</si>
  <si>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</si>
  <si>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</si>
  <si>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</si>
  <si>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</si>
  <si>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</si>
  <si>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</si>
  <si>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</si>
  <si>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</si>
  <si>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</si>
  <si>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</si>
  <si>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</si>
  <si>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</si>
  <si>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</si>
  <si>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</si>
  <si>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</si>
  <si>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</si>
  <si>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</si>
  <si>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</si>
  <si>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</si>
  <si>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</si>
  <si>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</si>
  <si>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</si>
  <si>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</si>
  <si>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</si>
  <si>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</si>
  <si>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</si>
  <si>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</si>
  <si>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</si>
  <si>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</si>
  <si>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</si>
  <si>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</si>
  <si>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</si>
  <si>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</si>
  <si>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</si>
  <si>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</si>
  <si>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</si>
  <si>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</si>
  <si>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</si>
  <si>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</si>
  <si>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</si>
  <si>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</si>
  <si>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</si>
  <si>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</si>
  <si>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</si>
  <si>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</si>
  <si>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</si>
  <si>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</si>
  <si>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</si>
  <si>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</si>
  <si>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</si>
  <si>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</si>
  <si>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</si>
  <si>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</si>
  <si>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</si>
  <si>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</si>
  <si>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</si>
  <si>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</si>
  <si>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</si>
  <si>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</si>
  <si>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</si>
  <si>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</si>
  <si>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</si>
  <si>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</si>
  <si>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</si>
  <si>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</si>
  <si>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</si>
  <si>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</si>
  <si>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</si>
  <si>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</si>
  <si>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</si>
  <si>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</si>
  <si>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</si>
  <si>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</si>
  <si>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</si>
  <si>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</si>
  <si>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</si>
  <si>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</si>
  <si>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</si>
  <si>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</si>
  <si>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</si>
  <si>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</si>
  <si>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</si>
  <si>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</si>
  <si>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</si>
  <si>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</si>
  <si>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</si>
  <si>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</si>
  <si>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</si>
  <si>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</si>
  <si>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</si>
  <si>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</si>
  <si>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</si>
  <si>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</si>
  <si>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</si>
  <si>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</si>
  <si>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</si>
  <si>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</si>
  <si>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</si>
  <si>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</si>
  <si>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</si>
  <si>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</si>
  <si>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</si>
  <si>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</si>
  <si>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</si>
  <si>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</si>
  <si>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</si>
  <si>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</si>
  <si>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</si>
  <si>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</si>
  <si>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</si>
  <si>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</si>
  <si>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</si>
  <si>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</si>
  <si>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</si>
  <si>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</si>
  <si>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</si>
  <si>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</si>
  <si>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</si>
  <si>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</si>
  <si>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</si>
  <si>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</si>
  <si>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</si>
  <si>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</si>
  <si>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</si>
  <si>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</si>
  <si>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</si>
  <si>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</si>
  <si>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</si>
  <si>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</si>
  <si>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</si>
  <si>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</si>
  <si>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支出合计</t>
  </si>
  <si>
    <t>表三</t>
  </si>
  <si>
    <t>2021年一般公共预算收支平衡表</t>
  </si>
  <si>
    <t>收入</t>
  </si>
  <si>
    <t>支出</t>
  </si>
  <si>
    <t>本级收入合计</t>
  </si>
  <si>
    <t>本级支出合计</t>
  </si>
  <si>
    <t>转移性收入</t>
  </si>
  <si>
    <t>转移性支出</t>
  </si>
  <si>
    <t xml:space="preserve">  上级补助收入</t>
  </si>
  <si>
    <t xml:space="preserve">  上解支出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</si>
  <si>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</si>
  <si>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</si>
  <si>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</si>
  <si>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</si>
  <si>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</si>
  <si>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</si>
  <si>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</si>
  <si>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</si>
  <si>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</si>
  <si>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</si>
  <si>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</si>
  <si>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</si>
  <si>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</si>
  <si>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</si>
  <si>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</si>
  <si>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</si>
  <si>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</si>
  <si>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</si>
  <si>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</si>
  <si>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</si>
  <si>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</si>
  <si>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</si>
  <si>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</si>
  <si>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</si>
  <si>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</si>
  <si>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</si>
  <si>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</si>
  <si>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</si>
  <si>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</si>
  <si>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</si>
  <si>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</si>
  <si>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</si>
  <si>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</si>
  <si>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</si>
  <si>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</si>
  <si>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</si>
  <si>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</si>
  <si>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</si>
  <si>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</si>
  <si>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</si>
  <si>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</si>
  <si>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</si>
  <si>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</si>
  <si>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</si>
  <si>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</si>
  <si>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</si>
  <si>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</si>
  <si>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</si>
  <si>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</si>
  <si>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</si>
  <si>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</si>
  <si>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</si>
  <si>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</si>
  <si>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</si>
  <si>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</si>
  <si>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</si>
  <si>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</si>
  <si>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</si>
  <si>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</si>
  <si>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</si>
  <si>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</si>
  <si>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</si>
  <si>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</si>
  <si>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</si>
  <si>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</si>
  <si>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</si>
  <si>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</si>
  <si>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</si>
  <si>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</si>
  <si>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调出资金</t>
  </si>
  <si>
    <t xml:space="preserve">    从政府性基金预算调入</t>
  </si>
  <si>
    <t xml:space="preserve">  年终结余</t>
  </si>
  <si>
    <t xml:space="preserve">    从国有资本经营预算调入</t>
  </si>
  <si>
    <t xml:space="preserve">  地方政府一般债务还本支出</t>
  </si>
  <si>
    <t xml:space="preserve">    从其他资金调入</t>
  </si>
  <si>
    <t xml:space="preserve">  地方政府一般债务转贷支出</t>
  </si>
  <si>
    <t xml:space="preserve">  地方政府一般债务收入</t>
  </si>
  <si>
    <t xml:space="preserve">  援助其他地区支出</t>
  </si>
  <si>
    <t xml:space="preserve">  地方政府一般债务转贷收入</t>
  </si>
  <si>
    <t xml:space="preserve">  安排预算稳定调节基金</t>
  </si>
  <si>
    <t xml:space="preserve">  接受其他地区援助收入</t>
  </si>
  <si>
    <t xml:space="preserve">  补充预算周转金</t>
  </si>
  <si>
    <t xml:space="preserve">  动用预算稳定调节基金</t>
  </si>
  <si>
    <t>收入总计</t>
  </si>
  <si>
    <t>支出总计</t>
  </si>
  <si>
    <t>审核关系：1、收入总计=支出总计</t>
  </si>
  <si>
    <t xml:space="preserve">             2、调入和基金国有的调出相等</t>
  </si>
  <si>
    <t xml:space="preserve">             3、表内的收支结余数相等</t>
  </si>
  <si>
    <t>表四</t>
  </si>
  <si>
    <t>2021年一般公共预算支出资金来源情况表</t>
  </si>
  <si>
    <t>合计</t>
  </si>
  <si>
    <t>财力安排</t>
  </si>
  <si>
    <t>专项转移支付收入安排</t>
  </si>
  <si>
    <t>动用上年结余安排</t>
  </si>
  <si>
    <t>调入资金</t>
  </si>
  <si>
    <t>政府债务资金</t>
  </si>
  <si>
    <t>其他资金</t>
  </si>
  <si>
    <t>审核</t>
  </si>
  <si>
    <t>二十一、预备费</t>
  </si>
  <si>
    <t>二十二、债务付息支出</t>
  </si>
  <si>
    <t xml:space="preserve">      地方政府一般债务付息支出</t>
  </si>
  <si>
    <t>二十三、债务发行费用支出</t>
  </si>
  <si>
    <t>二十四、其他支出</t>
  </si>
  <si>
    <t xml:space="preserve">      年初预留</t>
  </si>
  <si>
    <t xml:space="preserve">      其他支出</t>
  </si>
  <si>
    <t>表三相关数据</t>
  </si>
  <si>
    <t>（审核≤0为正确）表四与表三相关数据相减</t>
  </si>
  <si>
    <t>注：1、本表“专项转移支付收入安排”＝表三“专项转移支付收入”；</t>
  </si>
  <si>
    <t xml:space="preserve">    2.本表“动用上年结余安排”、“调入资金”、“政府债务资金”≤表三相关数据。</t>
  </si>
  <si>
    <t xml:space="preserve">    3.其他资金尽量不填数，如有数，请在下方备注说明。</t>
  </si>
  <si>
    <t>表五</t>
  </si>
  <si>
    <t>2021年政府预算支出经济分类情况表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</si>
  <si>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</si>
  <si>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</si>
  <si>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</si>
  <si>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</si>
  <si>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</si>
  <si>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</si>
  <si>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</si>
  <si>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</si>
  <si>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</si>
  <si>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</si>
  <si>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</si>
  <si>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</si>
  <si>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</si>
  <si>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</si>
  <si>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</si>
  <si>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其他支出</t>
  </si>
  <si>
    <t>一、一般公共服务支出</t>
  </si>
  <si>
    <t>表六之一</t>
  </si>
  <si>
    <t>2021年地市县一般公共预算收支表</t>
  </si>
  <si>
    <t>2016年分地市县公共财政收支预算表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</si>
  <si>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</si>
  <si>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</si>
  <si>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</si>
  <si>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</si>
  <si>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</si>
  <si>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</si>
  <si>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</si>
  <si>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</si>
  <si>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</si>
  <si>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</si>
  <si>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</si>
  <si>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</si>
  <si>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</si>
  <si>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</si>
  <si>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</si>
  <si>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</si>
  <si>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</si>
  <si>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</si>
  <si>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</si>
  <si>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</si>
  <si>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</si>
  <si>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</si>
  <si>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</si>
  <si>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</si>
  <si>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</si>
  <si>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</si>
  <si>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</si>
  <si>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</si>
  <si>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</si>
  <si>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r>
      <rPr>
        <sz val="11"/>
        <rFont val="宋体"/>
        <charset val="134"/>
        <scheme val="minor"/>
      </rPr>
      <t>X</t>
    </r>
    <r>
      <rPr>
        <sz val="11"/>
        <rFont val="宋体"/>
        <charset val="134"/>
        <scheme val="minor"/>
      </rPr>
      <t>X县</t>
    </r>
  </si>
  <si>
    <t>自动生成，无需填写</t>
  </si>
  <si>
    <t>表六之二</t>
  </si>
  <si>
    <t>支            出</t>
  </si>
  <si>
    <t>支出
合计</t>
  </si>
  <si>
    <t>一般公共服务支出</t>
  </si>
  <si>
    <t>外交支出</t>
  </si>
  <si>
    <t>国防支出</t>
  </si>
  <si>
    <t>公共
安全支出</t>
  </si>
  <si>
    <t>教育支出</t>
  </si>
  <si>
    <t>科学
技术支出</t>
  </si>
  <si>
    <t>文化旅游体育与传媒支出</t>
  </si>
  <si>
    <t>社会保障和就业支出</t>
  </si>
  <si>
    <t>卫生健康支出</t>
  </si>
  <si>
    <t>节能环保支出</t>
  </si>
  <si>
    <t>城乡社区支出</t>
  </si>
  <si>
    <t>农林水支出</t>
  </si>
  <si>
    <t>交通
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</si>
  <si>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</si>
  <si>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</si>
  <si>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</si>
  <si>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</si>
  <si>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</si>
  <si>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</si>
  <si>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</si>
  <si>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</si>
  <si>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债务付息支出</t>
  </si>
  <si>
    <t>债务发行费用支出</t>
  </si>
  <si>
    <t>预备费</t>
  </si>
  <si>
    <t>其他
支出</t>
  </si>
  <si>
    <t>表七</t>
  </si>
  <si>
    <r>
      <rPr>
        <b/>
        <sz val="16"/>
        <rFont val="黑体"/>
        <charset val="134"/>
      </rPr>
      <t>2021年政府性基金预算收支表(</t>
    </r>
    <r>
      <rPr>
        <b/>
        <sz val="16"/>
        <color rgb="FFFF0000"/>
        <rFont val="黑体"/>
        <charset val="134"/>
      </rPr>
      <t>先填表八再填表七</t>
    </r>
    <r>
      <rPr>
        <b/>
        <sz val="16"/>
        <rFont val="黑体"/>
        <charset val="134"/>
      </rPr>
      <t>)</t>
    </r>
  </si>
  <si>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</si>
  <si>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</si>
  <si>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</si>
  <si>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</si>
  <si>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</si>
  <si>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</si>
  <si>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</si>
  <si>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</si>
  <si>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</si>
  <si>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</si>
  <si>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</si>
  <si>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</si>
  <si>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</si>
  <si>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</si>
  <si>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</si>
  <si>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</si>
  <si>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</si>
  <si>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</si>
  <si>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</si>
  <si>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</si>
  <si>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</si>
  <si>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</si>
  <si>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</si>
  <si>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</si>
  <si>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</si>
  <si>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国有土地使用权出让收入安排的支出</t>
  </si>
  <si>
    <t>十四、污水处理费收入</t>
  </si>
  <si>
    <t xml:space="preserve">    国有土地收益基金安排的支出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</si>
  <si>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</si>
  <si>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</si>
  <si>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</si>
  <si>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</si>
  <si>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</si>
  <si>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污水处理费安排的支出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</si>
  <si>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</si>
  <si>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</si>
  <si>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</si>
  <si>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</si>
  <si>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 xml:space="preserve">    国有土地使用权出让收入对应专项债务收入安排的支出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</si>
  <si>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</si>
  <si>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</si>
  <si>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</si>
  <si>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</si>
  <si>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</si>
  <si>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</si>
  <si>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</si>
  <si>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</si>
  <si>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</si>
  <si>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</si>
  <si>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</si>
  <si>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</si>
  <si>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</si>
  <si>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</si>
  <si>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</si>
  <si>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</si>
  <si>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</si>
  <si>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七、资源勘探工业信息等支出</t>
  </si>
  <si>
    <t xml:space="preserve">    农网还贷资金支出</t>
  </si>
  <si>
    <t>八、其他支出</t>
  </si>
  <si>
    <t xml:space="preserve">    其他政府性基金及对应专项债务收入安排的支出</t>
  </si>
  <si>
    <t xml:space="preserve">    彩票发行销售机构业务费安排的支出</t>
  </si>
  <si>
    <t xml:space="preserve">    彩票公益金安排的支出</t>
  </si>
  <si>
    <t>九、债务付息支出</t>
  </si>
  <si>
    <t>十、债务发行费用支出</t>
  </si>
  <si>
    <t>十一、抗疫特别国债安排的支出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</si>
  <si>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</si>
  <si>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</si>
  <si>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</si>
  <si>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</si>
  <si>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</si>
  <si>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</si>
  <si>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</si>
  <si>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</si>
  <si>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</si>
  <si>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</si>
  <si>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</si>
  <si>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</si>
  <si>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</si>
  <si>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审核：1、表七决算数“调出资金”＝表三预算数“从政府性基金预算调入”。</t>
  </si>
  <si>
    <t>审核:</t>
  </si>
  <si>
    <t xml:space="preserve">     2、表七预算收入“上年结余收入”＝表七上年决算（执行数）“年终结余”。</t>
  </si>
  <si>
    <t xml:space="preserve">     3、审核“收入总计”=“支出总计”</t>
  </si>
  <si>
    <t>表八</t>
  </si>
  <si>
    <t>2021年政府性基金预算收支明细表</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</si>
  <si>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</si>
  <si>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</si>
  <si>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</si>
  <si>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</si>
  <si>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</si>
  <si>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土地出让价款收入</t>
  </si>
  <si>
    <t xml:space="preserve">  补缴的土地价款</t>
  </si>
  <si>
    <t xml:space="preserve">      宣传促销</t>
  </si>
  <si>
    <t xml:space="preserve">  划拨土地收入</t>
  </si>
  <si>
    <t xml:space="preserve">      行业规划</t>
  </si>
  <si>
    <t xml:space="preserve">  缴纳新增建设用地土地有偿使用费</t>
  </si>
  <si>
    <t xml:space="preserve">      旅游事业补助</t>
  </si>
  <si>
    <t xml:space="preserve">  其他土地出让收入</t>
  </si>
  <si>
    <t xml:space="preserve">      地方旅游开发项目补助</t>
  </si>
  <si>
    <t xml:space="preserve">      其他旅游发展基金支出 </t>
  </si>
  <si>
    <t xml:space="preserve">  福利彩票公益金收入</t>
  </si>
  <si>
    <t xml:space="preserve">      资助城市影院</t>
  </si>
  <si>
    <t xml:space="preserve">  体育彩票公益金收入</t>
  </si>
  <si>
    <t xml:space="preserve">      其他国家电影事业发展专项资金对应专项债务收入支出</t>
  </si>
  <si>
    <t xml:space="preserve">      移民补助</t>
  </si>
  <si>
    <t xml:space="preserve">      基础设施建设和经济发展</t>
  </si>
  <si>
    <t xml:space="preserve">      其他大中型水库移民后期扶持基金支出</t>
  </si>
  <si>
    <t xml:space="preserve">  福利彩票销售机构的业务费用</t>
  </si>
  <si>
    <t xml:space="preserve">  体育彩票销售机构的业务费用</t>
  </si>
  <si>
    <t xml:space="preserve">  彩票兑奖周转金</t>
  </si>
  <si>
    <t xml:space="preserve">      其他小型水库移民扶助基金支出</t>
  </si>
  <si>
    <t xml:space="preserve">  彩票发行销售风险基金</t>
  </si>
  <si>
    <t xml:space="preserve">  彩票市场调控资金收入</t>
  </si>
  <si>
    <t xml:space="preserve">      其他小型水库移民扶助基金对应专项债务收入安排的支出</t>
  </si>
  <si>
    <t xml:space="preserve">      风力发电补助</t>
  </si>
  <si>
    <t xml:space="preserve">      太阳能发电补助</t>
  </si>
  <si>
    <t xml:space="preserve">      生物质能发电补助</t>
  </si>
  <si>
    <t xml:space="preserve">      其他可再生能源电价附加收入安排的支出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</si>
  <si>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</si>
  <si>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</si>
  <si>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</si>
  <si>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</si>
  <si>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</si>
  <si>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</si>
  <si>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</si>
  <si>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</si>
  <si>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</si>
  <si>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</si>
  <si>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</si>
  <si>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</si>
  <si>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</si>
  <si>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</si>
  <si>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</si>
  <si>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</si>
  <si>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</si>
  <si>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</si>
  <si>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</si>
  <si>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</si>
  <si>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</si>
  <si>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</si>
  <si>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</si>
  <si>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</si>
  <si>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</si>
  <si>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</si>
  <si>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</si>
  <si>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</si>
  <si>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</si>
  <si>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其他国有土地使用权出让收入对应专项债务收入安排的支出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</si>
  <si>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</si>
  <si>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</si>
  <si>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</si>
  <si>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</si>
  <si>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</si>
  <si>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</si>
  <si>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</si>
  <si>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</si>
  <si>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</si>
  <si>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</si>
  <si>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</si>
  <si>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</si>
  <si>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</si>
  <si>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</si>
  <si>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</si>
  <si>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</si>
  <si>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</si>
  <si>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</si>
  <si>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</si>
  <si>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</si>
  <si>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</si>
  <si>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</si>
  <si>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</si>
  <si>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</si>
  <si>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</si>
  <si>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</si>
  <si>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</si>
  <si>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</si>
  <si>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</si>
  <si>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</si>
  <si>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</si>
  <si>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</si>
  <si>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</si>
  <si>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</si>
  <si>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</si>
  <si>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</si>
  <si>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</si>
  <si>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</si>
  <si>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</si>
  <si>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</si>
  <si>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</si>
  <si>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</si>
  <si>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</si>
  <si>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</si>
  <si>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</si>
  <si>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</si>
  <si>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</si>
  <si>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</si>
  <si>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</si>
  <si>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</si>
  <si>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</si>
  <si>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</si>
  <si>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</si>
  <si>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</si>
  <si>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</si>
  <si>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</si>
  <si>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</si>
  <si>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</si>
  <si>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</si>
  <si>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</si>
  <si>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</si>
  <si>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</si>
  <si>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</si>
  <si>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</si>
  <si>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</si>
  <si>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</si>
  <si>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</si>
  <si>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</si>
  <si>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</si>
  <si>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</si>
  <si>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</si>
  <si>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</si>
  <si>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</si>
  <si>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</si>
  <si>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</si>
  <si>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</si>
  <si>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</si>
  <si>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</si>
  <si>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</si>
  <si>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</si>
  <si>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</si>
  <si>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</si>
  <si>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</si>
  <si>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</si>
  <si>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</si>
  <si>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</si>
  <si>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</si>
  <si>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</si>
  <si>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</si>
  <si>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</si>
  <si>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</si>
  <si>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</si>
  <si>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</si>
  <si>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</si>
  <si>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</si>
  <si>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</si>
  <si>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</si>
  <si>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</si>
  <si>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</si>
  <si>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</si>
  <si>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</si>
  <si>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</si>
  <si>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</si>
  <si>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</si>
  <si>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</si>
  <si>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</si>
  <si>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</si>
  <si>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</si>
  <si>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</si>
  <si>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</si>
  <si>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</si>
  <si>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</si>
  <si>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表九</t>
  </si>
  <si>
    <t>2021年政府性基金调入专项收入预算表</t>
  </si>
  <si>
    <t>表十</t>
  </si>
  <si>
    <t>2021年政府性基金预算支出资金来源情况表</t>
  </si>
  <si>
    <t>当年预算收入安排</t>
  </si>
  <si>
    <t>转移支付收入安排</t>
  </si>
  <si>
    <t>上年结余</t>
  </si>
  <si>
    <t>表十一</t>
  </si>
  <si>
    <t>2021年国有资本经营预算收支汇总表</t>
  </si>
  <si>
    <t>收        入</t>
  </si>
  <si>
    <t>支        出</t>
  </si>
  <si>
    <t>项        目</t>
  </si>
  <si>
    <t>上年决算
（执行）数</t>
  </si>
  <si>
    <t>预算数为决算
（执行）数%</t>
  </si>
  <si>
    <t>一、利润收入</t>
  </si>
  <si>
    <t>一、社会保障和就业支出</t>
  </si>
  <si>
    <t xml:space="preserve">    烟草企业利润收入</t>
  </si>
  <si>
    <t xml:space="preserve">  补充全国社会保障基金</t>
  </si>
  <si>
    <t xml:space="preserve">    石油石化企业利润收入</t>
  </si>
  <si>
    <r>
      <rPr>
        <sz val="11"/>
        <rFont val="宋体"/>
        <charset val="134"/>
      </rPr>
      <t xml:space="preserve">  </t>
    </r>
    <r>
      <rPr>
        <sz val="11"/>
        <rFont val="宋体"/>
        <charset val="134"/>
      </rPr>
      <t xml:space="preserve">   </t>
    </r>
    <r>
      <rPr>
        <sz val="11"/>
        <rFont val="宋体"/>
        <charset val="134"/>
      </rPr>
      <t>国有资本经营预算补充社会保险基金支出</t>
    </r>
  </si>
  <si>
    <t xml:space="preserve">    电力企业利润收入</t>
  </si>
  <si>
    <t>二、国有资本经营预算支出</t>
  </si>
  <si>
    <t xml:space="preserve">    电信企业利润收入</t>
  </si>
  <si>
    <t xml:space="preserve">  解决历史遗留问题及改革成本支出</t>
  </si>
  <si>
    <t xml:space="preserve">    煤炭企业利润收入</t>
  </si>
  <si>
    <t xml:space="preserve">    厂办大集体改革支出</t>
  </si>
  <si>
    <t xml:space="preserve">    有色冶金采掘企业利润收入</t>
  </si>
  <si>
    <t xml:space="preserve">    “三供一业”移交补助支出</t>
  </si>
  <si>
    <t xml:space="preserve">    钢铁企业利润收入</t>
  </si>
  <si>
    <t xml:space="preserve">    国有企业办职教幼教补助支出</t>
  </si>
  <si>
    <t xml:space="preserve">    化工企业利润收入</t>
  </si>
  <si>
    <t xml:space="preserve">    国有企业办公共服务机构移交补助支出</t>
  </si>
  <si>
    <t xml:space="preserve">    运输企业利润收入</t>
  </si>
  <si>
    <t xml:space="preserve">    国有企业退休人员社会化管理补助支出</t>
  </si>
  <si>
    <t xml:space="preserve">    电子企业利润收入</t>
  </si>
  <si>
    <t xml:space="preserve">    国有企业棚户区改造支出</t>
  </si>
  <si>
    <t xml:space="preserve">    机械企业利润收入</t>
  </si>
  <si>
    <t xml:space="preserve">    国有企业改革成本支出</t>
  </si>
  <si>
    <t xml:space="preserve">    投资服务企业利润收入</t>
  </si>
  <si>
    <t xml:space="preserve">    离休干部医药费补助支出</t>
  </si>
  <si>
    <t xml:space="preserve">    纺织轻工企业利润收入</t>
  </si>
  <si>
    <r>
      <rPr>
        <sz val="11"/>
        <rFont val="宋体"/>
        <charset val="134"/>
      </rPr>
      <t xml:space="preserve">    金融企业改革性支出</t>
    </r>
    <r>
      <rPr>
        <sz val="11"/>
        <rFont val="宋体"/>
        <charset val="134"/>
      </rPr>
      <t>★</t>
    </r>
  </si>
  <si>
    <t xml:space="preserve">    贸易企业利润收入</t>
  </si>
  <si>
    <t xml:space="preserve">    其他解决历史遗留问题及改革成本支出</t>
  </si>
  <si>
    <t xml:space="preserve">    建筑施工企业利润收入</t>
  </si>
  <si>
    <t xml:space="preserve">  国有企业资本金注入</t>
  </si>
  <si>
    <t xml:space="preserve">    房地产企业利润收入</t>
  </si>
  <si>
    <t xml:space="preserve">    国有经济结构调整支出</t>
  </si>
  <si>
    <t xml:space="preserve">    建材企业利润收入</t>
  </si>
  <si>
    <t xml:space="preserve">    公益性设施投资支出</t>
  </si>
  <si>
    <t xml:space="preserve">    境外企业利润收入</t>
  </si>
  <si>
    <t xml:space="preserve">    前瞻性战略性产业发展支出</t>
  </si>
  <si>
    <t xml:space="preserve">    对外合作企业利润收入</t>
  </si>
  <si>
    <t xml:space="preserve">    生态环境保护支出</t>
  </si>
  <si>
    <t xml:space="preserve">    医药企业利润收入</t>
  </si>
  <si>
    <t xml:space="preserve">    支持科技进步支出</t>
  </si>
  <si>
    <t xml:space="preserve">    农林牧渔企业利润收入</t>
  </si>
  <si>
    <t xml:space="preserve">    保障国家经济安全支出</t>
  </si>
  <si>
    <t xml:space="preserve">    邮政企业利润收入</t>
  </si>
  <si>
    <t xml:space="preserve">    对外投资合作支出</t>
  </si>
  <si>
    <t xml:space="preserve">    军工企业利润收入</t>
  </si>
  <si>
    <t xml:space="preserve">    金融企业资本性支出★</t>
  </si>
  <si>
    <t xml:space="preserve">    转制科研院所利润收入</t>
  </si>
  <si>
    <t xml:space="preserve">    其他国有企业资本金注入</t>
  </si>
  <si>
    <t xml:space="preserve">    地质勘查企业利润收入</t>
  </si>
  <si>
    <t xml:space="preserve">  国有企业政策性补贴</t>
  </si>
  <si>
    <t xml:space="preserve">    卫生体育福利企业利润收入</t>
  </si>
  <si>
    <t xml:space="preserve">  其他国有资本经营预算支出</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</si>
  <si>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</si>
  <si>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</si>
  <si>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</si>
  <si>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</si>
  <si>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</si>
  <si>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</si>
  <si>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</si>
  <si>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</si>
  <si>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</si>
  <si>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</si>
  <si>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</si>
  <si>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</si>
  <si>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</si>
  <si>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</si>
  <si>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</si>
  <si>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</si>
  <si>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</si>
  <si>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</si>
  <si>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</si>
  <si>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</si>
  <si>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五、其他国有资本经营预算收入</t>
  </si>
  <si>
    <t>国有资本经营预算收入合计</t>
  </si>
  <si>
    <t>国有资本经营预算支出合计</t>
  </si>
  <si>
    <t xml:space="preserve">   国有资本经营预算转移支付收入</t>
  </si>
  <si>
    <t xml:space="preserve">    国有资本经营预算转移支付支出</t>
  </si>
  <si>
    <t xml:space="preserve">   上年结转</t>
  </si>
  <si>
    <r>
      <rPr>
        <sz val="11"/>
        <color indexed="8"/>
        <rFont val="宋体"/>
        <charset val="134"/>
      </rPr>
      <t xml:space="preserve"> </t>
    </r>
    <r>
      <rPr>
        <sz val="9"/>
        <rFont val="宋体"/>
        <charset val="134"/>
      </rPr>
      <t xml:space="preserve">    调出资金</t>
    </r>
  </si>
  <si>
    <t xml:space="preserve">    结转下年</t>
  </si>
  <si>
    <t>收  入  总  计</t>
  </si>
  <si>
    <t>支  出  总  计</t>
  </si>
  <si>
    <t xml:space="preserve">注：以上项目以2021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    </t>
  </si>
</sst>
</file>

<file path=xl/styles.xml><?xml version="1.0" encoding="utf-8"?>
<styleSheet xmlns="http://schemas.openxmlformats.org/spreadsheetml/2006/main" xmlns:xr9="http://schemas.microsoft.com/office/spreadsheetml/2016/revision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 #,##0.00;* \-#,##0.00;* &quot;-&quot;??;@"/>
    <numFmt numFmtId="178" formatCode="0.0"/>
    <numFmt numFmtId="179" formatCode="_ * #,##0_ ;_ * \-#,##0_ ;_ * &quot;-&quot;??_ ;_ @_ "/>
    <numFmt numFmtId="180" formatCode="0_ "/>
    <numFmt numFmtId="181" formatCode="0.0_ "/>
    <numFmt numFmtId="182" formatCode="#,##0_ "/>
    <numFmt numFmtId="183" formatCode="#,##0.00_ "/>
  </numFmts>
  <fonts count="66">
    <font>
      <sz val="12"/>
      <name val="宋体"/>
      <charset val="134"/>
    </font>
    <font>
      <b/>
      <sz val="9"/>
      <name val="宋体"/>
      <charset val="134"/>
    </font>
    <font>
      <sz val="9"/>
      <name val="宋体"/>
      <charset val="134"/>
    </font>
    <font>
      <sz val="14"/>
      <name val="黑体"/>
      <charset val="134"/>
    </font>
    <font>
      <sz val="22"/>
      <name val="方正小标宋简体"/>
      <charset val="134"/>
    </font>
    <font>
      <b/>
      <sz val="14"/>
      <name val="宋体"/>
      <charset val="134"/>
    </font>
    <font>
      <b/>
      <sz val="12"/>
      <name val="宋体"/>
      <charset val="134"/>
    </font>
    <font>
      <b/>
      <sz val="11"/>
      <color indexed="8"/>
      <name val="宋体"/>
      <charset val="134"/>
    </font>
    <font>
      <b/>
      <sz val="11"/>
      <name val="宋体"/>
      <charset val="134"/>
    </font>
    <font>
      <sz val="11"/>
      <name val="宋体"/>
      <charset val="134"/>
    </font>
    <font>
      <sz val="11"/>
      <color indexed="8"/>
      <name val="宋体"/>
      <charset val="134"/>
    </font>
    <font>
      <b/>
      <sz val="16"/>
      <name val="黑体"/>
      <charset val="134"/>
    </font>
    <font>
      <b/>
      <sz val="11"/>
      <name val="宋体"/>
      <charset val="134"/>
      <scheme val="minor"/>
    </font>
    <font>
      <sz val="11"/>
      <name val="宋体"/>
      <charset val="134"/>
      <scheme val="minor"/>
    </font>
    <font>
      <sz val="12"/>
      <name val="黑体"/>
      <charset val="134"/>
    </font>
    <font>
      <sz val="11"/>
      <color theme="1"/>
      <name val="宋体"/>
      <charset val="134"/>
      <scheme val="minor"/>
    </font>
    <font>
      <sz val="11"/>
      <color rgb="FFFF0000"/>
      <name val="宋体"/>
      <charset val="134"/>
      <scheme val="minor"/>
    </font>
    <font>
      <b/>
      <sz val="11"/>
      <color indexed="10"/>
      <name val="宋体"/>
      <charset val="134"/>
    </font>
    <font>
      <b/>
      <sz val="12"/>
      <color indexed="10"/>
      <name val="宋体"/>
      <charset val="134"/>
    </font>
    <font>
      <b/>
      <sz val="9"/>
      <color indexed="10"/>
      <name val="宋体"/>
      <charset val="134"/>
    </font>
    <font>
      <sz val="12"/>
      <name val="宋体"/>
      <charset val="134"/>
      <scheme val="minor"/>
    </font>
    <font>
      <sz val="16"/>
      <name val="黑体"/>
      <charset val="134"/>
    </font>
    <font>
      <b/>
      <sz val="24"/>
      <name val="黑体"/>
      <charset val="134"/>
    </font>
    <font>
      <sz val="18"/>
      <name val="黑体"/>
      <charset val="134"/>
    </font>
    <font>
      <sz val="48"/>
      <name val="黑体"/>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i/>
      <sz val="11"/>
      <color indexed="23"/>
      <name val="宋体"/>
      <charset val="134"/>
    </font>
    <font>
      <b/>
      <sz val="15"/>
      <color indexed="56"/>
      <name val="宋体"/>
      <charset val="134"/>
    </font>
    <font>
      <b/>
      <sz val="11"/>
      <color indexed="52"/>
      <name val="宋体"/>
      <charset val="134"/>
    </font>
    <font>
      <b/>
      <sz val="11"/>
      <color indexed="9"/>
      <name val="宋体"/>
      <charset val="134"/>
    </font>
    <font>
      <b/>
      <sz val="11"/>
      <color indexed="56"/>
      <name val="宋体"/>
      <charset val="134"/>
    </font>
    <font>
      <b/>
      <sz val="10"/>
      <name val="Arial"/>
      <charset val="134"/>
    </font>
    <font>
      <sz val="11"/>
      <color indexed="17"/>
      <name val="宋体"/>
      <charset val="134"/>
    </font>
    <font>
      <sz val="11"/>
      <color indexed="20"/>
      <name val="宋体"/>
      <charset val="134"/>
    </font>
    <font>
      <b/>
      <sz val="13"/>
      <color indexed="56"/>
      <name val="宋体"/>
      <charset val="134"/>
    </font>
    <font>
      <sz val="12"/>
      <name val="Times New Roman"/>
      <charset val="134"/>
    </font>
    <font>
      <b/>
      <sz val="18"/>
      <color indexed="56"/>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1"/>
      <color indexed="10"/>
      <name val="宋体"/>
      <charset val="134"/>
    </font>
    <font>
      <b/>
      <sz val="16"/>
      <color rgb="FFFF0000"/>
      <name val="黑体"/>
      <charset val="134"/>
    </font>
    <font>
      <b/>
      <sz val="9"/>
      <name val="Tahoma"/>
      <charset val="134"/>
    </font>
    <font>
      <b/>
      <sz val="9"/>
      <name val="宋体"/>
      <charset val="134"/>
    </font>
    <font>
      <sz val="9"/>
      <name val="Tahoma"/>
      <charset val="134"/>
    </font>
  </fonts>
  <fills count="59">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3" tint="0.599993896298105"/>
        <bgColor indexed="64"/>
      </patternFill>
    </fill>
    <fill>
      <patternFill patternType="solid">
        <fgColor theme="0"/>
        <bgColor indexed="64"/>
      </patternFill>
    </fill>
    <fill>
      <patternFill patternType="solid">
        <fgColor indexed="2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10"/>
        <bgColor indexed="64"/>
      </patternFill>
    </fill>
    <fill>
      <patternFill patternType="solid">
        <fgColor indexed="42"/>
        <bgColor indexed="64"/>
      </patternFill>
    </fill>
    <fill>
      <patternFill patternType="solid">
        <fgColor indexed="52"/>
        <bgColor indexed="64"/>
      </patternFill>
    </fill>
    <fill>
      <patternFill patternType="solid">
        <fgColor indexed="45"/>
        <bgColor indexed="64"/>
      </patternFill>
    </fill>
    <fill>
      <patternFill patternType="solid">
        <fgColor indexed="49"/>
        <bgColor indexed="64"/>
      </patternFill>
    </fill>
    <fill>
      <patternFill patternType="solid">
        <fgColor indexed="51"/>
        <bgColor indexed="64"/>
      </patternFill>
    </fill>
    <fill>
      <patternFill patternType="solid">
        <fgColor indexed="29"/>
        <bgColor indexed="64"/>
      </patternFill>
    </fill>
    <fill>
      <patternFill patternType="solid">
        <fgColor indexed="46"/>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44"/>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301">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8"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9" borderId="19" applyNumberFormat="0" applyAlignment="0" applyProtection="0">
      <alignment vertical="center"/>
    </xf>
    <xf numFmtId="0" fontId="35" fillId="10" borderId="20" applyNumberFormat="0" applyAlignment="0" applyProtection="0">
      <alignment vertical="center"/>
    </xf>
    <xf numFmtId="0" fontId="36" fillId="10" borderId="19" applyNumberFormat="0" applyAlignment="0" applyProtection="0">
      <alignment vertical="center"/>
    </xf>
    <xf numFmtId="0" fontId="37" fillId="11"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4" fillId="36" borderId="0" applyNumberFormat="0" applyBorder="0" applyAlignment="0" applyProtection="0">
      <alignment vertical="center"/>
    </xf>
    <xf numFmtId="0" fontId="44" fillId="37" borderId="0" applyNumberFormat="0" applyBorder="0" applyAlignment="0" applyProtection="0">
      <alignment vertical="center"/>
    </xf>
    <xf numFmtId="0" fontId="43" fillId="3" borderId="0" applyNumberFormat="0" applyBorder="0" applyAlignment="0" applyProtection="0">
      <alignment vertical="center"/>
    </xf>
    <xf numFmtId="0" fontId="45" fillId="38" borderId="0" applyNumberFormat="0" applyBorder="0" applyAlignment="0" applyProtection="0">
      <alignment vertical="center"/>
    </xf>
    <xf numFmtId="0" fontId="0" fillId="0" borderId="0">
      <alignment vertical="center"/>
    </xf>
    <xf numFmtId="0" fontId="10" fillId="39" borderId="0" applyNumberFormat="0" applyBorder="0" applyAlignment="0" applyProtection="0">
      <alignment vertical="center"/>
    </xf>
    <xf numFmtId="0" fontId="45" fillId="40" borderId="0" applyNumberFormat="0" applyBorder="0" applyAlignment="0" applyProtection="0">
      <alignment vertical="center"/>
    </xf>
    <xf numFmtId="0" fontId="10" fillId="41" borderId="0" applyNumberFormat="0" applyBorder="0" applyAlignment="0" applyProtection="0">
      <alignment vertical="center"/>
    </xf>
    <xf numFmtId="0" fontId="45" fillId="42" borderId="0" applyNumberFormat="0" applyBorder="0" applyAlignment="0" applyProtection="0">
      <alignment vertical="center"/>
    </xf>
    <xf numFmtId="0" fontId="10" fillId="41" borderId="0" applyNumberFormat="0" applyBorder="0" applyAlignment="0" applyProtection="0">
      <alignment vertical="center"/>
    </xf>
    <xf numFmtId="0" fontId="10" fillId="43" borderId="0" applyNumberFormat="0" applyBorder="0" applyAlignment="0" applyProtection="0">
      <alignment vertical="center"/>
    </xf>
    <xf numFmtId="0" fontId="46" fillId="0" borderId="0" applyNumberFormat="0" applyFill="0" applyBorder="0" applyAlignment="0" applyProtection="0">
      <alignment vertical="center"/>
    </xf>
    <xf numFmtId="0" fontId="0" fillId="0" borderId="0"/>
    <xf numFmtId="0" fontId="45" fillId="44" borderId="0" applyNumberFormat="0" applyBorder="0" applyAlignment="0" applyProtection="0">
      <alignment vertical="center"/>
    </xf>
    <xf numFmtId="0" fontId="10" fillId="45" borderId="0" applyNumberFormat="0" applyBorder="0" applyAlignment="0" applyProtection="0">
      <alignment vertical="center"/>
    </xf>
    <xf numFmtId="0" fontId="47" fillId="0" borderId="24" applyNumberFormat="0" applyFill="0" applyAlignment="0" applyProtection="0">
      <alignment vertical="center"/>
    </xf>
    <xf numFmtId="0" fontId="45" fillId="44" borderId="0" applyNumberFormat="0" applyBorder="0" applyAlignment="0" applyProtection="0">
      <alignment vertical="center"/>
    </xf>
    <xf numFmtId="0" fontId="10" fillId="45" borderId="0" applyNumberFormat="0" applyBorder="0" applyAlignment="0" applyProtection="0">
      <alignment vertical="center"/>
    </xf>
    <xf numFmtId="0" fontId="10" fillId="41" borderId="0" applyNumberFormat="0" applyBorder="0" applyAlignment="0" applyProtection="0">
      <alignment vertical="center"/>
    </xf>
    <xf numFmtId="0" fontId="10" fillId="0" borderId="0">
      <alignment vertical="center"/>
    </xf>
    <xf numFmtId="0" fontId="48" fillId="46" borderId="25" applyNumberFormat="0" applyAlignment="0" applyProtection="0">
      <alignment vertical="center"/>
    </xf>
    <xf numFmtId="0" fontId="45" fillId="44" borderId="0" applyNumberFormat="0" applyBorder="0" applyAlignment="0" applyProtection="0">
      <alignment vertical="center"/>
    </xf>
    <xf numFmtId="0" fontId="49" fillId="47" borderId="26" applyNumberFormat="0" applyAlignment="0" applyProtection="0">
      <alignment vertical="center"/>
    </xf>
    <xf numFmtId="0" fontId="50" fillId="0" borderId="0" applyNumberFormat="0" applyFill="0" applyBorder="0" applyAlignment="0" applyProtection="0">
      <alignment vertical="center"/>
    </xf>
    <xf numFmtId="0" fontId="10" fillId="45" borderId="0" applyNumberFormat="0" applyBorder="0" applyAlignment="0" applyProtection="0">
      <alignment vertical="center"/>
    </xf>
    <xf numFmtId="176" fontId="51" fillId="0" borderId="0" applyFont="0" applyFill="0" applyBorder="0" applyAlignment="0" applyProtection="0"/>
    <xf numFmtId="0" fontId="45" fillId="42" borderId="0" applyNumberFormat="0" applyBorder="0" applyAlignment="0" applyProtection="0">
      <alignment vertical="center"/>
    </xf>
    <xf numFmtId="0" fontId="45" fillId="48" borderId="0" applyNumberFormat="0" applyBorder="0" applyAlignment="0" applyProtection="0">
      <alignment vertical="center"/>
    </xf>
    <xf numFmtId="0" fontId="45" fillId="40" borderId="0" applyNumberFormat="0" applyBorder="0" applyAlignment="0" applyProtection="0">
      <alignment vertical="center"/>
    </xf>
    <xf numFmtId="0" fontId="47" fillId="0" borderId="24" applyNumberFormat="0" applyFill="0" applyAlignment="0" applyProtection="0">
      <alignment vertical="center"/>
    </xf>
    <xf numFmtId="0" fontId="10" fillId="39" borderId="0" applyNumberFormat="0" applyBorder="0" applyAlignment="0" applyProtection="0">
      <alignment vertical="center"/>
    </xf>
    <xf numFmtId="0" fontId="0" fillId="0" borderId="0"/>
    <xf numFmtId="0" fontId="10" fillId="45" borderId="0" applyNumberFormat="0" applyBorder="0" applyAlignment="0" applyProtection="0">
      <alignment vertical="center"/>
    </xf>
    <xf numFmtId="0" fontId="45" fillId="49" borderId="0" applyNumberFormat="0" applyBorder="0" applyAlignment="0" applyProtection="0">
      <alignment vertical="center"/>
    </xf>
    <xf numFmtId="0" fontId="10" fillId="39" borderId="0" applyNumberFormat="0" applyBorder="0" applyAlignment="0" applyProtection="0">
      <alignment vertical="center"/>
    </xf>
    <xf numFmtId="0" fontId="10" fillId="50" borderId="0" applyNumberFormat="0" applyBorder="0" applyAlignment="0" applyProtection="0">
      <alignment vertical="center"/>
    </xf>
    <xf numFmtId="0" fontId="10" fillId="50" borderId="0" applyNumberFormat="0" applyBorder="0" applyAlignment="0" applyProtection="0">
      <alignment vertical="center"/>
    </xf>
    <xf numFmtId="0" fontId="10" fillId="50" borderId="0" applyNumberFormat="0" applyBorder="0" applyAlignment="0" applyProtection="0">
      <alignment vertical="center"/>
    </xf>
    <xf numFmtId="0" fontId="52" fillId="39" borderId="0" applyNumberFormat="0" applyBorder="0" applyAlignment="0" applyProtection="0">
      <alignment vertical="center"/>
    </xf>
    <xf numFmtId="0" fontId="10" fillId="50" borderId="0" applyNumberFormat="0" applyBorder="0" applyAlignment="0" applyProtection="0">
      <alignment vertical="center"/>
    </xf>
    <xf numFmtId="0" fontId="10" fillId="41" borderId="0" applyNumberFormat="0" applyBorder="0" applyAlignment="0" applyProtection="0">
      <alignment vertical="center"/>
    </xf>
    <xf numFmtId="0" fontId="45" fillId="49" borderId="0" applyNumberFormat="0" applyBorder="0" applyAlignment="0" applyProtection="0">
      <alignment vertical="center"/>
    </xf>
    <xf numFmtId="0" fontId="10" fillId="39" borderId="0" applyNumberFormat="0" applyBorder="0" applyAlignment="0" applyProtection="0">
      <alignment vertical="center"/>
    </xf>
    <xf numFmtId="0" fontId="0" fillId="0" borderId="0"/>
    <xf numFmtId="0" fontId="10" fillId="45"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45" fillId="52" borderId="0" applyNumberFormat="0" applyBorder="0" applyAlignment="0" applyProtection="0">
      <alignment vertical="center"/>
    </xf>
    <xf numFmtId="0" fontId="10" fillId="51" borderId="0" applyNumberFormat="0" applyBorder="0" applyAlignment="0" applyProtection="0">
      <alignment vertical="center"/>
    </xf>
    <xf numFmtId="0" fontId="45" fillId="52" borderId="0" applyNumberFormat="0" applyBorder="0" applyAlignment="0" applyProtection="0">
      <alignment vertical="center"/>
    </xf>
    <xf numFmtId="0" fontId="10" fillId="51" borderId="0" applyNumberFormat="0" applyBorder="0" applyAlignment="0" applyProtection="0">
      <alignment vertical="center"/>
    </xf>
    <xf numFmtId="0" fontId="10" fillId="53" borderId="0" applyNumberFormat="0" applyBorder="0" applyAlignment="0" applyProtection="0">
      <alignment vertical="center"/>
    </xf>
    <xf numFmtId="0" fontId="10" fillId="53" borderId="0" applyNumberFormat="0" applyBorder="0" applyAlignment="0" applyProtection="0">
      <alignment vertical="center"/>
    </xf>
    <xf numFmtId="0" fontId="45" fillId="54" borderId="0" applyNumberFormat="0" applyBorder="0" applyAlignment="0" applyProtection="0">
      <alignment vertical="center"/>
    </xf>
    <xf numFmtId="0" fontId="10" fillId="53" borderId="0" applyNumberFormat="0" applyBorder="0" applyAlignment="0" applyProtection="0">
      <alignment vertical="center"/>
    </xf>
    <xf numFmtId="0" fontId="45" fillId="54" borderId="0" applyNumberFormat="0" applyBorder="0" applyAlignment="0" applyProtection="0">
      <alignment vertical="center"/>
    </xf>
    <xf numFmtId="0" fontId="10" fillId="53" borderId="0" applyNumberFormat="0" applyBorder="0" applyAlignment="0" applyProtection="0">
      <alignment vertical="center"/>
    </xf>
    <xf numFmtId="0" fontId="2" fillId="0" borderId="0"/>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44" borderId="0" applyNumberFormat="0" applyBorder="0" applyAlignment="0" applyProtection="0">
      <alignment vertical="center"/>
    </xf>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10" fillId="52"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4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55"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45" fillId="49" borderId="0" applyNumberFormat="0" applyBorder="0" applyAlignment="0" applyProtection="0">
      <alignment vertical="center"/>
    </xf>
    <xf numFmtId="0" fontId="45" fillId="49" borderId="0" applyNumberFormat="0" applyBorder="0" applyAlignment="0" applyProtection="0">
      <alignment vertical="center"/>
    </xf>
    <xf numFmtId="0" fontId="45" fillId="44" borderId="0" applyNumberFormat="0" applyBorder="0" applyAlignment="0" applyProtection="0">
      <alignment vertical="center"/>
    </xf>
    <xf numFmtId="0" fontId="45" fillId="52" borderId="0" applyNumberFormat="0" applyBorder="0" applyAlignment="0" applyProtection="0">
      <alignment vertical="center"/>
    </xf>
    <xf numFmtId="0" fontId="45" fillId="52" borderId="0" applyNumberFormat="0" applyBorder="0" applyAlignment="0" applyProtection="0">
      <alignment vertical="center"/>
    </xf>
    <xf numFmtId="0" fontId="45" fillId="54" borderId="0" applyNumberFormat="0" applyBorder="0" applyAlignment="0" applyProtection="0">
      <alignment vertical="center"/>
    </xf>
    <xf numFmtId="0" fontId="45" fillId="54"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40" borderId="0" applyNumberFormat="0" applyBorder="0" applyAlignment="0" applyProtection="0">
      <alignment vertical="center"/>
    </xf>
    <xf numFmtId="0" fontId="45" fillId="40" borderId="0" applyNumberFormat="0" applyBorder="0" applyAlignment="0" applyProtection="0">
      <alignment vertical="center"/>
    </xf>
    <xf numFmtId="9" fontId="0" fillId="0" borderId="0" applyFont="0" applyFill="0" applyBorder="0" applyAlignment="0" applyProtection="0">
      <alignment vertical="center"/>
    </xf>
    <xf numFmtId="0" fontId="53" fillId="41"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2" fillId="0" borderId="0"/>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7" fillId="0" borderId="24" applyNumberFormat="0" applyFill="0" applyAlignment="0" applyProtection="0">
      <alignment vertical="center"/>
    </xf>
    <xf numFmtId="0" fontId="47" fillId="0" borderId="24" applyNumberFormat="0" applyFill="0" applyAlignment="0" applyProtection="0">
      <alignment vertical="center"/>
    </xf>
    <xf numFmtId="0" fontId="54" fillId="0" borderId="27" applyNumberFormat="0" applyFill="0" applyAlignment="0" applyProtection="0">
      <alignment vertical="center"/>
    </xf>
    <xf numFmtId="0" fontId="0" fillId="0" borderId="0"/>
    <xf numFmtId="0" fontId="54" fillId="0" borderId="27" applyNumberFormat="0" applyFill="0" applyAlignment="0" applyProtection="0">
      <alignment vertical="center"/>
    </xf>
    <xf numFmtId="0" fontId="54" fillId="0" borderId="27" applyNumberFormat="0" applyFill="0" applyAlignment="0" applyProtection="0">
      <alignment vertical="center"/>
    </xf>
    <xf numFmtId="0" fontId="54" fillId="0" borderId="27" applyNumberFormat="0" applyFill="0" applyAlignment="0" applyProtection="0">
      <alignment vertical="center"/>
    </xf>
    <xf numFmtId="0" fontId="50" fillId="0" borderId="28" applyNumberFormat="0" applyFill="0" applyAlignment="0" applyProtection="0">
      <alignment vertical="center"/>
    </xf>
    <xf numFmtId="0" fontId="55" fillId="0" borderId="0"/>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9" fillId="47" borderId="26" applyNumberFormat="0" applyAlignment="0" applyProtection="0">
      <alignment vertical="center"/>
    </xf>
    <xf numFmtId="0" fontId="50"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 fillId="0" borderId="0"/>
    <xf numFmtId="0" fontId="5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53" fillId="41" borderId="0" applyNumberFormat="0" applyBorder="0" applyAlignment="0" applyProtection="0">
      <alignment vertical="center"/>
    </xf>
    <xf numFmtId="0" fontId="2" fillId="0" borderId="0"/>
    <xf numFmtId="0" fontId="2" fillId="0" borderId="0"/>
    <xf numFmtId="0" fontId="45" fillId="54" borderId="0" applyNumberFormat="0" applyBorder="0" applyAlignment="0" applyProtection="0">
      <alignment vertical="center"/>
    </xf>
    <xf numFmtId="0" fontId="2" fillId="0" borderId="0"/>
    <xf numFmtId="0" fontId="2" fillId="0" borderId="0"/>
    <xf numFmtId="0" fontId="57" fillId="53" borderId="25" applyNumberFormat="0" applyAlignment="0" applyProtection="0">
      <alignment vertical="center"/>
    </xf>
    <xf numFmtId="0" fontId="45" fillId="54" borderId="0" applyNumberFormat="0" applyBorder="0" applyAlignment="0" applyProtection="0">
      <alignment vertical="center"/>
    </xf>
    <xf numFmtId="0" fontId="2" fillId="0" borderId="0"/>
    <xf numFmtId="0" fontId="2" fillId="0" borderId="0"/>
    <xf numFmtId="0" fontId="57" fillId="53" borderId="25" applyNumberFormat="0" applyAlignment="0" applyProtection="0">
      <alignment vertical="center"/>
    </xf>
    <xf numFmtId="0" fontId="0" fillId="0" borderId="0">
      <alignment vertical="center"/>
    </xf>
    <xf numFmtId="0" fontId="2" fillId="0" borderId="0"/>
    <xf numFmtId="0" fontId="2" fillId="0" borderId="0"/>
    <xf numFmtId="0" fontId="2" fillId="0" borderId="0"/>
    <xf numFmtId="0" fontId="2" fillId="0" borderId="0"/>
    <xf numFmtId="0" fontId="0" fillId="0" borderId="0"/>
    <xf numFmtId="0" fontId="2" fillId="0" borderId="0"/>
    <xf numFmtId="0" fontId="2" fillId="0" borderId="0"/>
    <xf numFmtId="0" fontId="2" fillId="0" borderId="0"/>
    <xf numFmtId="0" fontId="0" fillId="0" borderId="0">
      <alignment vertical="center"/>
    </xf>
    <xf numFmtId="0" fontId="0" fillId="0" borderId="0"/>
    <xf numFmtId="0" fontId="45" fillId="5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54" borderId="0" applyNumberFormat="0" applyBorder="0" applyAlignment="0" applyProtection="0">
      <alignment vertical="center"/>
    </xf>
    <xf numFmtId="0" fontId="0" fillId="0" borderId="0">
      <alignment vertical="center"/>
    </xf>
    <xf numFmtId="0" fontId="0" fillId="0" borderId="0">
      <alignment vertical="center"/>
    </xf>
    <xf numFmtId="0" fontId="58" fillId="46" borderId="29" applyNumberFormat="0" applyAlignment="0" applyProtection="0">
      <alignment vertical="center"/>
    </xf>
    <xf numFmtId="0" fontId="0" fillId="0" borderId="0">
      <alignment vertical="center"/>
    </xf>
    <xf numFmtId="0" fontId="0" fillId="0" borderId="0"/>
    <xf numFmtId="0" fontId="59" fillId="57" borderId="0" applyNumberFormat="0" applyBorder="0" applyAlignment="0" applyProtection="0">
      <alignment vertical="center"/>
    </xf>
    <xf numFmtId="0" fontId="0" fillId="0" borderId="0"/>
    <xf numFmtId="0" fontId="0" fillId="0" borderId="0"/>
    <xf numFmtId="0" fontId="59"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8" fillId="46" borderId="29" applyNumberFormat="0" applyAlignment="0" applyProtection="0">
      <alignment vertical="center"/>
    </xf>
    <xf numFmtId="0" fontId="60" fillId="0" borderId="30" applyNumberFormat="0" applyFill="0" applyAlignment="0" applyProtection="0">
      <alignment vertical="center"/>
    </xf>
    <xf numFmtId="0" fontId="0" fillId="0" borderId="0"/>
    <xf numFmtId="0" fontId="57" fillId="53" borderId="25"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4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58" borderId="0" applyNumberFormat="0" applyBorder="0" applyAlignment="0" applyProtection="0">
      <alignment vertical="center"/>
    </xf>
    <xf numFmtId="0" fontId="0" fillId="0" borderId="0"/>
    <xf numFmtId="0" fontId="57" fillId="53" borderId="25" applyNumberFormat="0" applyAlignment="0" applyProtection="0">
      <alignment vertical="center"/>
    </xf>
    <xf numFmtId="0" fontId="0" fillId="0" borderId="0"/>
    <xf numFmtId="0" fontId="0" fillId="0" borderId="0"/>
    <xf numFmtId="0" fontId="0" fillId="0" borderId="0"/>
    <xf numFmtId="0" fontId="61"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10" fillId="0" borderId="0">
      <alignment vertical="center"/>
    </xf>
    <xf numFmtId="0" fontId="0" fillId="6" borderId="31" applyNumberFormat="0" applyFont="0" applyAlignment="0" applyProtection="0">
      <alignment vertical="center"/>
    </xf>
    <xf numFmtId="0" fontId="10" fillId="0" borderId="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52" fillId="39" borderId="0" applyNumberFormat="0" applyBorder="0" applyAlignment="0" applyProtection="0">
      <alignment vertical="center"/>
    </xf>
    <xf numFmtId="0" fontId="7" fillId="0" borderId="32" applyNumberFormat="0" applyFill="0" applyAlignment="0" applyProtection="0">
      <alignment vertical="center"/>
    </xf>
    <xf numFmtId="0" fontId="7" fillId="0" borderId="32" applyNumberFormat="0" applyFill="0" applyAlignment="0" applyProtection="0">
      <alignment vertical="center"/>
    </xf>
    <xf numFmtId="0" fontId="7" fillId="0" borderId="32" applyNumberFormat="0" applyFill="0" applyAlignment="0" applyProtection="0">
      <alignment vertical="center"/>
    </xf>
    <xf numFmtId="0" fontId="7" fillId="0" borderId="32" applyNumberFormat="0" applyFill="0" applyAlignment="0" applyProtection="0">
      <alignment vertical="center"/>
    </xf>
    <xf numFmtId="0" fontId="48" fillId="46" borderId="25" applyNumberFormat="0" applyAlignment="0" applyProtection="0">
      <alignment vertical="center"/>
    </xf>
    <xf numFmtId="0" fontId="48" fillId="46" borderId="25" applyNumberFormat="0" applyAlignment="0" applyProtection="0">
      <alignment vertical="center"/>
    </xf>
    <xf numFmtId="0" fontId="59" fillId="57" borderId="0" applyNumberFormat="0" applyBorder="0" applyAlignment="0" applyProtection="0">
      <alignment vertical="center"/>
    </xf>
    <xf numFmtId="0" fontId="48" fillId="46" borderId="25" applyNumberFormat="0" applyAlignment="0" applyProtection="0">
      <alignment vertical="center"/>
    </xf>
    <xf numFmtId="0" fontId="49" fillId="47" borderId="26" applyNumberFormat="0" applyAlignment="0" applyProtection="0">
      <alignment vertical="center"/>
    </xf>
    <xf numFmtId="0" fontId="49" fillId="47" borderId="26"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30" applyNumberFormat="0" applyFill="0" applyAlignment="0" applyProtection="0">
      <alignment vertical="center"/>
    </xf>
    <xf numFmtId="0" fontId="60" fillId="0" borderId="30" applyNumberFormat="0" applyFill="0" applyAlignment="0" applyProtection="0">
      <alignment vertical="center"/>
    </xf>
    <xf numFmtId="0" fontId="58" fillId="46" borderId="29" applyNumberFormat="0" applyAlignment="0" applyProtection="0">
      <alignment vertical="center"/>
    </xf>
    <xf numFmtId="0" fontId="60" fillId="0" borderId="30" applyNumberFormat="0" applyFill="0" applyAlignment="0" applyProtection="0">
      <alignment vertical="center"/>
    </xf>
    <xf numFmtId="177" fontId="51" fillId="0" borderId="0" applyFont="0" applyFill="0" applyBorder="0" applyAlignment="0" applyProtection="0"/>
    <xf numFmtId="177" fontId="51" fillId="0" borderId="0" applyFont="0" applyFill="0" applyBorder="0" applyAlignment="0" applyProtection="0"/>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38" borderId="0" applyNumberFormat="0" applyBorder="0" applyAlignment="0" applyProtection="0">
      <alignment vertical="center"/>
    </xf>
    <xf numFmtId="0" fontId="45" fillId="56" borderId="0" applyNumberFormat="0" applyBorder="0" applyAlignment="0" applyProtection="0">
      <alignment vertical="center"/>
    </xf>
    <xf numFmtId="0" fontId="45" fillId="56" borderId="0" applyNumberFormat="0" applyBorder="0" applyAlignment="0" applyProtection="0">
      <alignment vertical="center"/>
    </xf>
    <xf numFmtId="0" fontId="45" fillId="56" borderId="0" applyNumberFormat="0" applyBorder="0" applyAlignment="0" applyProtection="0">
      <alignment vertical="center"/>
    </xf>
    <xf numFmtId="0" fontId="45" fillId="54" borderId="0" applyNumberFormat="0" applyBorder="0" applyAlignment="0" applyProtection="0">
      <alignment vertical="center"/>
    </xf>
    <xf numFmtId="0" fontId="45" fillId="42" borderId="0" applyNumberFormat="0" applyBorder="0" applyAlignment="0" applyProtection="0">
      <alignment vertical="center"/>
    </xf>
    <xf numFmtId="0" fontId="45" fillId="42" borderId="0" applyNumberFormat="0" applyBorder="0" applyAlignment="0" applyProtection="0">
      <alignment vertical="center"/>
    </xf>
    <xf numFmtId="0" fontId="45" fillId="58" borderId="0" applyNumberFormat="0" applyBorder="0" applyAlignment="0" applyProtection="0">
      <alignment vertical="center"/>
    </xf>
    <xf numFmtId="0" fontId="45" fillId="58" borderId="0" applyNumberFormat="0" applyBorder="0" applyAlignment="0" applyProtection="0">
      <alignment vertical="center"/>
    </xf>
    <xf numFmtId="0" fontId="59" fillId="57" borderId="0" applyNumberFormat="0" applyBorder="0" applyAlignment="0" applyProtection="0">
      <alignment vertical="center"/>
    </xf>
    <xf numFmtId="0" fontId="58" fillId="46" borderId="29" applyNumberFormat="0" applyAlignment="0" applyProtection="0">
      <alignment vertical="center"/>
    </xf>
    <xf numFmtId="0" fontId="0" fillId="6" borderId="31" applyNumberFormat="0" applyFont="0" applyAlignment="0" applyProtection="0">
      <alignment vertical="center"/>
    </xf>
    <xf numFmtId="0" fontId="0" fillId="6" borderId="31" applyNumberFormat="0" applyFont="0" applyAlignment="0" applyProtection="0">
      <alignment vertical="center"/>
    </xf>
    <xf numFmtId="0" fontId="0" fillId="6" borderId="31" applyNumberFormat="0" applyFont="0" applyAlignment="0" applyProtection="0">
      <alignment vertical="center"/>
    </xf>
  </cellStyleXfs>
  <cellXfs count="247">
    <xf numFmtId="0" fontId="0" fillId="0" borderId="0" xfId="0"/>
    <xf numFmtId="0" fontId="1" fillId="0" borderId="0" xfId="173" applyFont="1" applyFill="1"/>
    <xf numFmtId="0" fontId="2" fillId="0" borderId="0" xfId="173" applyFill="1"/>
    <xf numFmtId="41" fontId="2" fillId="0" borderId="0" xfId="173" applyNumberFormat="1" applyFill="1"/>
    <xf numFmtId="0" fontId="3" fillId="0" borderId="0" xfId="173" applyFont="1" applyFill="1" applyAlignment="1">
      <alignment horizontal="left" vertical="center" wrapText="1"/>
    </xf>
    <xf numFmtId="0" fontId="4" fillId="0" borderId="0" xfId="173" applyFont="1" applyFill="1" applyBorder="1" applyAlignment="1">
      <alignment horizontal="center" vertical="center" wrapText="1"/>
    </xf>
    <xf numFmtId="0" fontId="0" fillId="0" borderId="1" xfId="173" applyFont="1" applyFill="1" applyBorder="1" applyAlignment="1">
      <alignment horizontal="right" vertical="center" wrapText="1"/>
    </xf>
    <xf numFmtId="0" fontId="5" fillId="0" borderId="2" xfId="173" applyFont="1" applyFill="1" applyBorder="1" applyAlignment="1">
      <alignment horizontal="center" vertical="center" wrapText="1"/>
    </xf>
    <xf numFmtId="0" fontId="5" fillId="0" borderId="3" xfId="173" applyFont="1" applyFill="1" applyBorder="1" applyAlignment="1">
      <alignment horizontal="center" vertical="center" wrapText="1"/>
    </xf>
    <xf numFmtId="0" fontId="5" fillId="0" borderId="4" xfId="173" applyFont="1" applyFill="1" applyBorder="1" applyAlignment="1">
      <alignment horizontal="center" vertical="center" wrapText="1"/>
    </xf>
    <xf numFmtId="0" fontId="6" fillId="0" borderId="5" xfId="173" applyFont="1" applyFill="1" applyBorder="1" applyAlignment="1">
      <alignment horizontal="center" vertical="center" wrapText="1"/>
    </xf>
    <xf numFmtId="41" fontId="6" fillId="0" borderId="6" xfId="173" applyNumberFormat="1" applyFont="1" applyFill="1" applyBorder="1" applyAlignment="1">
      <alignment horizontal="center" vertical="center" wrapText="1"/>
    </xf>
    <xf numFmtId="41" fontId="6" fillId="0" borderId="7" xfId="173" applyNumberFormat="1" applyFont="1" applyFill="1" applyBorder="1" applyAlignment="1">
      <alignment horizontal="center" vertical="center" wrapText="1"/>
    </xf>
    <xf numFmtId="0" fontId="6" fillId="0" borderId="7" xfId="173" applyFont="1" applyFill="1" applyBorder="1" applyAlignment="1">
      <alignment horizontal="center" vertical="center" wrapText="1"/>
    </xf>
    <xf numFmtId="41" fontId="6" fillId="0" borderId="8" xfId="173" applyNumberFormat="1" applyFont="1" applyFill="1" applyBorder="1" applyAlignment="1">
      <alignment horizontal="center" vertical="center" wrapText="1"/>
    </xf>
    <xf numFmtId="41" fontId="6" fillId="0" borderId="5" xfId="173" applyNumberFormat="1" applyFont="1" applyFill="1" applyBorder="1" applyAlignment="1">
      <alignment horizontal="center" vertical="center" wrapText="1"/>
    </xf>
    <xf numFmtId="0" fontId="6" fillId="0" borderId="6" xfId="173" applyFont="1" applyFill="1" applyBorder="1" applyAlignment="1">
      <alignment horizontal="center" vertical="center" wrapText="1"/>
    </xf>
    <xf numFmtId="0" fontId="7" fillId="0" borderId="9" xfId="255" applyFont="1" applyFill="1" applyBorder="1" applyAlignment="1">
      <alignment horizontal="left" vertical="center" wrapText="1"/>
    </xf>
    <xf numFmtId="41" fontId="8" fillId="2" borderId="9" xfId="280" applyNumberFormat="1" applyFont="1" applyFill="1" applyBorder="1" applyAlignment="1">
      <alignment horizontal="right" vertical="center" wrapText="1"/>
    </xf>
    <xf numFmtId="178" fontId="9" fillId="2" borderId="9" xfId="173" applyNumberFormat="1" applyFont="1" applyFill="1" applyBorder="1" applyAlignment="1">
      <alignment horizontal="right" vertical="center" wrapText="1"/>
    </xf>
    <xf numFmtId="0" fontId="7" fillId="0" borderId="9" xfId="257" applyFont="1" applyFill="1" applyBorder="1" applyAlignment="1">
      <alignment horizontal="left" vertical="center" wrapText="1"/>
    </xf>
    <xf numFmtId="178" fontId="8" fillId="0" borderId="9" xfId="173" applyNumberFormat="1" applyFont="1" applyFill="1" applyBorder="1" applyAlignment="1">
      <alignment horizontal="right" vertical="center" wrapText="1"/>
    </xf>
    <xf numFmtId="0" fontId="10" fillId="0" borderId="9" xfId="255" applyFont="1" applyFill="1" applyBorder="1" applyAlignment="1">
      <alignment horizontal="left" vertical="center" wrapText="1"/>
    </xf>
    <xf numFmtId="41" fontId="9" fillId="0" borderId="9" xfId="280" applyNumberFormat="1" applyFont="1" applyFill="1" applyBorder="1" applyAlignment="1">
      <alignment horizontal="right" vertical="center" wrapText="1"/>
    </xf>
    <xf numFmtId="0" fontId="9" fillId="0" borderId="9" xfId="65" applyFont="1" applyFill="1" applyBorder="1" applyAlignment="1">
      <alignment horizontal="left" vertical="center" wrapText="1"/>
    </xf>
    <xf numFmtId="41" fontId="9" fillId="2" borderId="9" xfId="280" applyNumberFormat="1" applyFont="1" applyFill="1" applyBorder="1" applyAlignment="1">
      <alignment horizontal="right" vertical="center" wrapText="1"/>
    </xf>
    <xf numFmtId="179" fontId="9" fillId="0" borderId="9" xfId="280" applyNumberFormat="1" applyFont="1" applyFill="1" applyBorder="1" applyAlignment="1" applyProtection="1">
      <alignment horizontal="right" vertical="center"/>
      <protection locked="0"/>
    </xf>
    <xf numFmtId="0" fontId="8" fillId="0" borderId="9" xfId="257" applyFont="1" applyFill="1" applyBorder="1" applyAlignment="1">
      <alignment horizontal="left" vertical="center" wrapText="1"/>
    </xf>
    <xf numFmtId="0" fontId="9" fillId="0" borderId="9" xfId="257" applyFont="1" applyFill="1" applyBorder="1" applyAlignment="1">
      <alignment horizontal="left" vertical="center" wrapText="1"/>
    </xf>
    <xf numFmtId="0" fontId="10" fillId="0" borderId="9" xfId="257" applyFont="1" applyFill="1" applyBorder="1" applyAlignment="1">
      <alignment horizontal="left" vertical="center" wrapText="1"/>
    </xf>
    <xf numFmtId="41" fontId="9" fillId="0" borderId="9" xfId="253" applyNumberFormat="1" applyFont="1" applyFill="1" applyBorder="1" applyAlignment="1">
      <alignment horizontal="right" vertical="center"/>
    </xf>
    <xf numFmtId="0" fontId="9" fillId="0" borderId="9" xfId="254" applyFont="1" applyFill="1" applyBorder="1" applyAlignment="1">
      <alignment vertical="center" wrapText="1"/>
    </xf>
    <xf numFmtId="0" fontId="9" fillId="0" borderId="9" xfId="173" applyFont="1" applyFill="1" applyBorder="1" applyAlignment="1">
      <alignment horizontal="left" vertical="center" wrapText="1"/>
    </xf>
    <xf numFmtId="41" fontId="8" fillId="0" borderId="9" xfId="280" applyNumberFormat="1" applyFont="1" applyFill="1" applyBorder="1" applyAlignment="1">
      <alignment horizontal="right" vertical="center" wrapText="1"/>
    </xf>
    <xf numFmtId="0" fontId="2" fillId="0" borderId="9" xfId="173" applyFill="1" applyBorder="1"/>
    <xf numFmtId="41" fontId="2" fillId="0" borderId="9" xfId="173" applyNumberFormat="1" applyFill="1" applyBorder="1"/>
    <xf numFmtId="0" fontId="7" fillId="0" borderId="9" xfId="255" applyFont="1" applyFill="1" applyBorder="1" applyAlignment="1">
      <alignment horizontal="center" vertical="center" wrapText="1"/>
    </xf>
    <xf numFmtId="0" fontId="7" fillId="0" borderId="9" xfId="257" applyFont="1" applyFill="1" applyBorder="1" applyAlignment="1">
      <alignment horizontal="center" vertical="center" wrapText="1"/>
    </xf>
    <xf numFmtId="178" fontId="9" fillId="0" borderId="9" xfId="173" applyNumberFormat="1" applyFont="1" applyFill="1" applyBorder="1" applyAlignment="1">
      <alignment horizontal="right" vertical="center" wrapText="1"/>
    </xf>
    <xf numFmtId="0" fontId="7" fillId="0" borderId="9" xfId="65" applyFont="1" applyFill="1" applyBorder="1" applyAlignment="1">
      <alignment horizontal="center" vertical="center" wrapText="1"/>
    </xf>
    <xf numFmtId="0" fontId="10" fillId="0" borderId="7" xfId="255" applyFont="1" applyFill="1" applyBorder="1" applyAlignment="1">
      <alignment horizontal="left" vertical="center" wrapText="1"/>
    </xf>
    <xf numFmtId="0" fontId="2" fillId="0" borderId="0" xfId="173" applyFill="1" applyBorder="1"/>
    <xf numFmtId="41" fontId="2" fillId="0" borderId="0" xfId="173" applyNumberFormat="1" applyFill="1" applyBorder="1"/>
    <xf numFmtId="0" fontId="11" fillId="0" borderId="0" xfId="0" applyFont="1" applyFill="1"/>
    <xf numFmtId="0" fontId="12" fillId="0" borderId="0" xfId="0" applyFont="1" applyFill="1" applyAlignment="1">
      <alignment vertical="center"/>
    </xf>
    <xf numFmtId="0" fontId="13" fillId="0" borderId="0" xfId="0" applyFont="1" applyFill="1"/>
    <xf numFmtId="0" fontId="14" fillId="0" borderId="0" xfId="0" applyFont="1" applyFill="1"/>
    <xf numFmtId="0" fontId="11" fillId="0" borderId="0" xfId="0" applyFont="1" applyFill="1" applyAlignment="1">
      <alignment horizontal="center" vertical="center"/>
    </xf>
    <xf numFmtId="0" fontId="13" fillId="0" borderId="0" xfId="0" applyFont="1" applyFill="1" applyAlignment="1">
      <alignment horizontal="right"/>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0" xfId="0" applyFont="1" applyFill="1" applyBorder="1" applyAlignment="1">
      <alignment horizontal="center" wrapText="1"/>
    </xf>
    <xf numFmtId="0" fontId="13" fillId="0" borderId="10" xfId="0" applyFont="1" applyFill="1" applyBorder="1" applyAlignment="1">
      <alignment horizontal="center" wrapText="1"/>
    </xf>
    <xf numFmtId="0" fontId="13" fillId="0" borderId="10" xfId="0" applyFont="1" applyFill="1" applyBorder="1" applyAlignment="1">
      <alignment horizontal="center" vertical="center"/>
    </xf>
    <xf numFmtId="0" fontId="12" fillId="0" borderId="11" xfId="0" applyFont="1" applyFill="1" applyBorder="1" applyAlignment="1">
      <alignment horizontal="center" vertical="center"/>
    </xf>
    <xf numFmtId="3" fontId="13" fillId="0" borderId="9" xfId="0" applyNumberFormat="1" applyFont="1" applyFill="1" applyBorder="1" applyAlignment="1" applyProtection="1">
      <alignment vertical="center"/>
    </xf>
    <xf numFmtId="0" fontId="13" fillId="2" borderId="9" xfId="0" applyFont="1" applyFill="1" applyBorder="1" applyAlignment="1">
      <alignment vertical="center"/>
    </xf>
    <xf numFmtId="3" fontId="13" fillId="0" borderId="9" xfId="0" applyNumberFormat="1" applyFont="1" applyFill="1" applyBorder="1" applyAlignment="1" applyProtection="1">
      <alignment horizontal="left" vertical="center"/>
    </xf>
    <xf numFmtId="0" fontId="13" fillId="0" borderId="9" xfId="0" applyFont="1" applyFill="1" applyBorder="1" applyAlignment="1">
      <alignment vertical="center"/>
    </xf>
    <xf numFmtId="0" fontId="13" fillId="0" borderId="9" xfId="0" applyFont="1" applyFill="1" applyBorder="1" applyAlignment="1">
      <alignment horizontal="left" vertical="center"/>
    </xf>
    <xf numFmtId="0" fontId="13" fillId="0" borderId="9" xfId="192" applyFont="1" applyFill="1" applyBorder="1" applyAlignment="1">
      <alignment vertical="center" wrapText="1"/>
    </xf>
    <xf numFmtId="0" fontId="13" fillId="0" borderId="9" xfId="0" applyFont="1" applyFill="1" applyBorder="1"/>
    <xf numFmtId="0" fontId="12" fillId="0" borderId="9" xfId="0" applyFont="1" applyFill="1" applyBorder="1" applyAlignment="1">
      <alignment horizontal="distributed" vertical="center"/>
    </xf>
    <xf numFmtId="0" fontId="12" fillId="3" borderId="5" xfId="0" applyFont="1" applyFill="1" applyBorder="1" applyAlignment="1">
      <alignment horizontal="center" vertical="center"/>
    </xf>
    <xf numFmtId="0" fontId="12" fillId="3" borderId="1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0" xfId="0" applyFont="1" applyFill="1" applyBorder="1"/>
    <xf numFmtId="0" fontId="11" fillId="0" borderId="0" xfId="0" applyFont="1" applyFill="1" applyBorder="1"/>
    <xf numFmtId="0" fontId="13" fillId="0" borderId="0" xfId="0" applyFont="1" applyFill="1" applyBorder="1" applyAlignment="1">
      <alignment horizontal="right"/>
    </xf>
    <xf numFmtId="0" fontId="13"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3" fillId="0" borderId="0" xfId="0" applyFont="1" applyFill="1" applyAlignment="1">
      <alignment horizontal="right"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9" xfId="0" applyFont="1" applyFill="1" applyBorder="1" applyAlignment="1">
      <alignment vertical="center"/>
    </xf>
    <xf numFmtId="1" fontId="13" fillId="0" borderId="9" xfId="0" applyNumberFormat="1" applyFont="1" applyFill="1" applyBorder="1" applyAlignment="1" applyProtection="1">
      <alignment vertical="center"/>
      <protection locked="0"/>
    </xf>
    <xf numFmtId="0" fontId="12" fillId="0" borderId="3" xfId="0" applyFont="1" applyFill="1" applyBorder="1" applyAlignment="1">
      <alignment horizontal="center" vertical="center"/>
    </xf>
    <xf numFmtId="0" fontId="12" fillId="0" borderId="9" xfId="0" applyFont="1" applyFill="1" applyBorder="1" applyAlignment="1">
      <alignment horizontal="center" vertical="center"/>
    </xf>
    <xf numFmtId="3" fontId="15" fillId="0" borderId="9" xfId="0" applyNumberFormat="1" applyFont="1" applyFill="1" applyBorder="1" applyAlignment="1" applyProtection="1">
      <alignment vertical="center"/>
    </xf>
    <xf numFmtId="3" fontId="16" fillId="0" borderId="9" xfId="0" applyNumberFormat="1" applyFont="1" applyFill="1" applyBorder="1" applyAlignment="1" applyProtection="1">
      <alignment vertical="center"/>
    </xf>
    <xf numFmtId="0" fontId="13" fillId="4" borderId="9" xfId="192" applyFont="1" applyFill="1" applyBorder="1" applyAlignment="1">
      <alignment vertical="center" wrapText="1"/>
    </xf>
    <xf numFmtId="0" fontId="13" fillId="4" borderId="9" xfId="0" applyFont="1" applyFill="1" applyBorder="1" applyAlignment="1">
      <alignment vertical="center"/>
    </xf>
    <xf numFmtId="3" fontId="13" fillId="2" borderId="9" xfId="0" applyNumberFormat="1" applyFont="1" applyFill="1" applyBorder="1" applyAlignment="1">
      <alignment vertical="center"/>
    </xf>
    <xf numFmtId="0" fontId="17" fillId="3" borderId="0"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Border="1" applyAlignment="1">
      <alignment horizontal="center" vertical="center"/>
    </xf>
    <xf numFmtId="0" fontId="18" fillId="3" borderId="0" xfId="0" applyFont="1" applyFill="1" applyBorder="1" applyAlignment="1">
      <alignment vertical="center"/>
    </xf>
    <xf numFmtId="0" fontId="18" fillId="0" borderId="0" xfId="0" applyFont="1" applyFill="1" applyBorder="1" applyAlignment="1">
      <alignment vertical="center"/>
    </xf>
    <xf numFmtId="0" fontId="0" fillId="0" borderId="0" xfId="0" applyFont="1" applyFill="1" applyBorder="1" applyAlignment="1">
      <alignment vertical="center"/>
    </xf>
    <xf numFmtId="0" fontId="19" fillId="3" borderId="0" xfId="0" applyFont="1" applyFill="1" applyBorder="1" applyAlignment="1">
      <alignment vertical="center"/>
    </xf>
    <xf numFmtId="0" fontId="13" fillId="3" borderId="0" xfId="0" applyFont="1" applyFill="1" applyAlignment="1">
      <alignment vertical="center"/>
    </xf>
    <xf numFmtId="0" fontId="20" fillId="3" borderId="0" xfId="0" applyFont="1" applyFill="1" applyAlignment="1">
      <alignment horizontal="center" vertical="center"/>
    </xf>
    <xf numFmtId="0" fontId="11" fillId="0" borderId="0" xfId="233" applyFont="1" applyFill="1"/>
    <xf numFmtId="0" fontId="13" fillId="0" borderId="0" xfId="233" applyFont="1" applyFill="1"/>
    <xf numFmtId="0" fontId="16" fillId="0" borderId="0" xfId="233" applyFont="1" applyFill="1"/>
    <xf numFmtId="0" fontId="13" fillId="0" borderId="0" xfId="233" applyNumberFormat="1" applyFont="1" applyFill="1" applyAlignment="1" applyProtection="1">
      <alignment horizontal="right" vertical="center"/>
    </xf>
    <xf numFmtId="0" fontId="13" fillId="0" borderId="5" xfId="233" applyNumberFormat="1" applyFont="1" applyFill="1" applyBorder="1" applyAlignment="1" applyProtection="1">
      <alignment horizontal="center" vertical="center"/>
    </xf>
    <xf numFmtId="0" fontId="13" fillId="0" borderId="9" xfId="233" applyNumberFormat="1" applyFont="1" applyFill="1" applyBorder="1" applyAlignment="1" applyProtection="1">
      <alignment horizontal="centerContinuous" vertical="center" wrapText="1"/>
    </xf>
    <xf numFmtId="0" fontId="13" fillId="0" borderId="12" xfId="233" applyNumberFormat="1" applyFont="1" applyFill="1" applyBorder="1" applyAlignment="1" applyProtection="1">
      <alignment horizontal="center" vertical="center"/>
    </xf>
    <xf numFmtId="0" fontId="13" fillId="0" borderId="5" xfId="233" applyNumberFormat="1" applyFont="1" applyFill="1" applyBorder="1" applyAlignment="1" applyProtection="1">
      <alignment horizontal="center" vertical="center" wrapText="1"/>
    </xf>
    <xf numFmtId="0" fontId="13" fillId="0" borderId="9" xfId="233" applyNumberFormat="1" applyFont="1" applyFill="1" applyBorder="1" applyAlignment="1" applyProtection="1">
      <alignment horizontal="center" vertical="center" wrapText="1"/>
    </xf>
    <xf numFmtId="0" fontId="13" fillId="0" borderId="9" xfId="233" applyFont="1" applyFill="1" applyBorder="1" applyAlignment="1">
      <alignment vertical="center"/>
    </xf>
    <xf numFmtId="3" fontId="13" fillId="0" borderId="9" xfId="233" applyNumberFormat="1" applyFont="1" applyFill="1" applyBorder="1" applyAlignment="1" applyProtection="1">
      <alignment horizontal="right" vertical="center"/>
    </xf>
    <xf numFmtId="3" fontId="13" fillId="0" borderId="9" xfId="233" applyNumberFormat="1" applyFont="1" applyFill="1" applyBorder="1" applyAlignment="1" applyProtection="1">
      <alignment horizontal="center" vertical="center"/>
    </xf>
    <xf numFmtId="3" fontId="13" fillId="2" borderId="9" xfId="233" applyNumberFormat="1" applyFont="1" applyFill="1" applyBorder="1" applyAlignment="1" applyProtection="1">
      <alignment horizontal="right" vertical="center"/>
    </xf>
    <xf numFmtId="0" fontId="13" fillId="0" borderId="9" xfId="233" applyFont="1" applyFill="1" applyBorder="1"/>
    <xf numFmtId="0" fontId="12" fillId="3" borderId="2" xfId="233" applyFont="1" applyFill="1" applyBorder="1" applyAlignment="1">
      <alignment horizontal="center"/>
    </xf>
    <xf numFmtId="0" fontId="12" fillId="3" borderId="3" xfId="233" applyFont="1" applyFill="1" applyBorder="1" applyAlignment="1">
      <alignment horizontal="center"/>
    </xf>
    <xf numFmtId="0" fontId="16" fillId="0" borderId="0" xfId="233" applyNumberFormat="1" applyFont="1" applyFill="1" applyAlignment="1" applyProtection="1">
      <alignment horizontal="right" vertical="center"/>
    </xf>
    <xf numFmtId="0" fontId="16" fillId="0" borderId="9" xfId="233" applyNumberFormat="1" applyFont="1" applyFill="1" applyBorder="1" applyAlignment="1" applyProtection="1">
      <alignment horizontal="centerContinuous" vertical="center" wrapText="1"/>
    </xf>
    <xf numFmtId="3" fontId="16" fillId="0" borderId="9" xfId="233" applyNumberFormat="1" applyFont="1" applyFill="1" applyBorder="1" applyAlignment="1" applyProtection="1">
      <alignment horizontal="right" vertical="center"/>
    </xf>
    <xf numFmtId="3" fontId="16" fillId="2" borderId="9" xfId="233" applyNumberFormat="1" applyFont="1" applyFill="1" applyBorder="1" applyAlignment="1" applyProtection="1">
      <alignment horizontal="right" vertical="center"/>
    </xf>
    <xf numFmtId="0" fontId="16" fillId="0" borderId="9" xfId="233" applyFont="1" applyFill="1" applyBorder="1"/>
    <xf numFmtId="0" fontId="12" fillId="3" borderId="4" xfId="233" applyFont="1" applyFill="1" applyBorder="1" applyAlignment="1">
      <alignment horizontal="center"/>
    </xf>
    <xf numFmtId="0" fontId="13" fillId="0" borderId="2" xfId="233" applyNumberFormat="1" applyFont="1" applyFill="1" applyBorder="1" applyAlignment="1" applyProtection="1">
      <alignment horizontal="center" vertical="center" wrapText="1"/>
    </xf>
    <xf numFmtId="0" fontId="13" fillId="0" borderId="3" xfId="233" applyNumberFormat="1" applyFont="1" applyFill="1" applyBorder="1" applyAlignment="1" applyProtection="1">
      <alignment horizontal="center" vertical="center" wrapText="1"/>
    </xf>
    <xf numFmtId="0" fontId="13" fillId="0" borderId="10" xfId="233" applyNumberFormat="1" applyFont="1" applyFill="1" applyBorder="1" applyAlignment="1" applyProtection="1">
      <alignment horizontal="center" vertical="center"/>
    </xf>
    <xf numFmtId="0" fontId="13" fillId="0" borderId="10" xfId="233" applyNumberFormat="1" applyFont="1" applyFill="1" applyBorder="1" applyAlignment="1" applyProtection="1">
      <alignment horizontal="center" vertical="center" wrapText="1"/>
    </xf>
    <xf numFmtId="3" fontId="13" fillId="0" borderId="9" xfId="233" applyNumberFormat="1" applyFont="1" applyFill="1" applyBorder="1" applyAlignment="1" applyProtection="1">
      <alignment horizontal="left" vertical="center"/>
    </xf>
    <xf numFmtId="0" fontId="13" fillId="0" borderId="9" xfId="233" applyFont="1" applyFill="1" applyBorder="1" applyAlignment="1">
      <alignment horizontal="left" vertical="center"/>
    </xf>
    <xf numFmtId="0" fontId="13" fillId="0" borderId="4" xfId="233" applyNumberFormat="1" applyFont="1" applyFill="1" applyBorder="1" applyAlignment="1" applyProtection="1">
      <alignment horizontal="center" vertical="center" wrapText="1"/>
    </xf>
    <xf numFmtId="0" fontId="11" fillId="5" borderId="0" xfId="0" applyFont="1" applyFill="1" applyAlignment="1">
      <alignment vertical="center"/>
    </xf>
    <xf numFmtId="0" fontId="13" fillId="5" borderId="0" xfId="0" applyFont="1" applyFill="1" applyAlignment="1">
      <alignment vertical="center"/>
    </xf>
    <xf numFmtId="0" fontId="12" fillId="5" borderId="0" xfId="0" applyFont="1" applyFill="1" applyAlignment="1">
      <alignment vertical="center"/>
    </xf>
    <xf numFmtId="0" fontId="13" fillId="0" borderId="0" xfId="0" applyFont="1" applyFill="1" applyBorder="1" applyAlignment="1">
      <alignment vertical="center"/>
    </xf>
    <xf numFmtId="180" fontId="13" fillId="0" borderId="9" xfId="0" applyNumberFormat="1" applyFont="1" applyFill="1" applyBorder="1" applyAlignment="1" applyProtection="1">
      <alignment vertical="center"/>
      <protection locked="0"/>
    </xf>
    <xf numFmtId="0" fontId="13" fillId="0" borderId="1" xfId="0" applyFont="1" applyFill="1" applyBorder="1" applyAlignment="1">
      <alignment horizontal="right" vertical="center"/>
    </xf>
    <xf numFmtId="0" fontId="12" fillId="3" borderId="9" xfId="0" applyFont="1" applyFill="1" applyBorder="1" applyAlignment="1">
      <alignment horizontal="center" vertical="center"/>
    </xf>
    <xf numFmtId="0" fontId="12" fillId="0" borderId="10" xfId="0" applyFont="1" applyFill="1" applyBorder="1" applyAlignment="1">
      <alignment horizontal="center" vertical="center" wrapText="1"/>
    </xf>
    <xf numFmtId="0" fontId="12" fillId="2" borderId="9" xfId="0" applyFont="1" applyFill="1" applyBorder="1" applyAlignment="1">
      <alignment horizontal="center" vertical="center"/>
    </xf>
    <xf numFmtId="180" fontId="13" fillId="0" borderId="9" xfId="0" applyNumberFormat="1" applyFont="1" applyFill="1" applyBorder="1" applyAlignment="1" applyProtection="1">
      <alignment horizontal="left" vertical="center"/>
      <protection locked="0"/>
    </xf>
    <xf numFmtId="181" fontId="13" fillId="0" borderId="9" xfId="0" applyNumberFormat="1" applyFont="1" applyFill="1" applyBorder="1" applyAlignment="1" applyProtection="1">
      <alignment horizontal="left" vertical="center"/>
      <protection locked="0"/>
    </xf>
    <xf numFmtId="180" fontId="13" fillId="0" borderId="10" xfId="0" applyNumberFormat="1" applyFont="1" applyFill="1" applyBorder="1" applyAlignment="1" applyProtection="1">
      <alignment horizontal="left" vertical="center"/>
      <protection locked="0"/>
    </xf>
    <xf numFmtId="0" fontId="13" fillId="0" borderId="10" xfId="0" applyFont="1" applyFill="1" applyBorder="1" applyAlignment="1">
      <alignment vertical="center"/>
    </xf>
    <xf numFmtId="0" fontId="13" fillId="0" borderId="2" xfId="0" applyFont="1" applyFill="1" applyBorder="1" applyAlignment="1">
      <alignment vertical="center"/>
    </xf>
    <xf numFmtId="0" fontId="6" fillId="3" borderId="9" xfId="0" applyFont="1" applyFill="1" applyBorder="1" applyAlignment="1">
      <alignment horizontal="center" vertical="center"/>
    </xf>
    <xf numFmtId="0" fontId="0" fillId="3" borderId="9" xfId="0" applyFont="1" applyFill="1" applyBorder="1" applyAlignment="1">
      <alignment vertical="center"/>
    </xf>
    <xf numFmtId="1" fontId="0" fillId="3" borderId="9" xfId="0" applyNumberFormat="1" applyFont="1" applyFill="1" applyBorder="1" applyAlignment="1">
      <alignment horizontal="center" vertical="center"/>
    </xf>
    <xf numFmtId="3" fontId="0" fillId="3" borderId="9" xfId="0" applyNumberFormat="1" applyFont="1" applyFill="1" applyBorder="1" applyAlignment="1">
      <alignment horizontal="center" vertical="center"/>
    </xf>
    <xf numFmtId="0" fontId="0" fillId="3" borderId="9" xfId="0" applyFont="1" applyFill="1" applyBorder="1" applyAlignment="1">
      <alignment horizontal="center" vertical="center"/>
    </xf>
    <xf numFmtId="0" fontId="6" fillId="3" borderId="9" xfId="0" applyFont="1" applyFill="1" applyBorder="1" applyAlignment="1">
      <alignment horizontal="center" vertical="center" wrapText="1"/>
    </xf>
    <xf numFmtId="3" fontId="6" fillId="3" borderId="9" xfId="0" applyNumberFormat="1" applyFont="1" applyFill="1" applyBorder="1" applyAlignment="1">
      <alignment horizontal="center" vertical="center"/>
    </xf>
    <xf numFmtId="0" fontId="6" fillId="3" borderId="13" xfId="0" applyFont="1" applyFill="1" applyBorder="1" applyAlignment="1">
      <alignment vertical="center"/>
    </xf>
    <xf numFmtId="0" fontId="0" fillId="3" borderId="14" xfId="0" applyFont="1" applyFill="1" applyBorder="1" applyAlignment="1">
      <alignment vertical="center"/>
    </xf>
    <xf numFmtId="0" fontId="6" fillId="3" borderId="15" xfId="0" applyFont="1" applyFill="1" applyBorder="1" applyAlignment="1">
      <alignment vertical="center"/>
    </xf>
    <xf numFmtId="0" fontId="0" fillId="3" borderId="1" xfId="0" applyFont="1" applyFill="1" applyBorder="1" applyAlignment="1">
      <alignment vertical="center"/>
    </xf>
    <xf numFmtId="0" fontId="0" fillId="3" borderId="11" xfId="0" applyFont="1" applyFill="1" applyBorder="1" applyAlignment="1">
      <alignment vertical="center"/>
    </xf>
    <xf numFmtId="0" fontId="11" fillId="0" borderId="0" xfId="0" applyFont="1" applyFill="1" applyAlignment="1" applyProtection="1">
      <alignment vertical="center"/>
      <protection locked="0"/>
    </xf>
    <xf numFmtId="0" fontId="15" fillId="5" borderId="0" xfId="0" applyFont="1" applyFill="1" applyAlignment="1" applyProtection="1">
      <alignment vertical="center"/>
      <protection locked="0"/>
    </xf>
    <xf numFmtId="0" fontId="13" fillId="0" borderId="0" xfId="0" applyFont="1" applyFill="1" applyAlignment="1" applyProtection="1">
      <alignment vertical="center"/>
      <protection locked="0"/>
    </xf>
    <xf numFmtId="182" fontId="13" fillId="0" borderId="0" xfId="0" applyNumberFormat="1" applyFont="1" applyFill="1" applyAlignment="1" applyProtection="1">
      <alignment vertical="center"/>
      <protection locked="0"/>
    </xf>
    <xf numFmtId="0" fontId="14" fillId="0" borderId="0" xfId="0" applyFont="1" applyFill="1" applyAlignment="1" applyProtection="1">
      <alignment vertical="center"/>
      <protection locked="0"/>
    </xf>
    <xf numFmtId="0" fontId="11" fillId="0" borderId="0" xfId="0" applyFont="1" applyFill="1" applyAlignment="1" applyProtection="1">
      <alignment horizontal="center" vertical="center"/>
      <protection locked="0"/>
    </xf>
    <xf numFmtId="182" fontId="11" fillId="0" borderId="0" xfId="0" applyNumberFormat="1" applyFont="1" applyFill="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182" fontId="12" fillId="0" borderId="3" xfId="0" applyNumberFormat="1" applyFont="1" applyFill="1" applyBorder="1" applyAlignment="1" applyProtection="1">
      <alignment horizontal="center" vertical="center"/>
      <protection locked="0"/>
    </xf>
    <xf numFmtId="182" fontId="12" fillId="0" borderId="4" xfId="0" applyNumberFormat="1"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182" fontId="12" fillId="0" borderId="9" xfId="0" applyNumberFormat="1" applyFont="1" applyFill="1" applyBorder="1" applyAlignment="1" applyProtection="1">
      <alignment horizontal="center" vertical="center" wrapText="1"/>
      <protection locked="0"/>
    </xf>
    <xf numFmtId="182" fontId="12" fillId="0" borderId="9" xfId="0" applyNumberFormat="1"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left" vertical="center"/>
      <protection locked="0"/>
    </xf>
    <xf numFmtId="182" fontId="12" fillId="2" borderId="9" xfId="0" applyNumberFormat="1" applyFont="1" applyFill="1" applyBorder="1" applyAlignment="1" applyProtection="1">
      <alignment horizontal="left" vertical="center"/>
      <protection locked="0"/>
    </xf>
    <xf numFmtId="182" fontId="13" fillId="2" borderId="9" xfId="0" applyNumberFormat="1" applyFont="1" applyFill="1" applyBorder="1" applyAlignment="1" applyProtection="1">
      <alignment vertical="center"/>
      <protection locked="0"/>
    </xf>
    <xf numFmtId="41" fontId="12" fillId="2" borderId="9" xfId="0" applyNumberFormat="1" applyFont="1" applyFill="1" applyBorder="1" applyAlignment="1" applyProtection="1">
      <alignment horizontal="left" vertical="center"/>
      <protection locked="0"/>
    </xf>
    <xf numFmtId="1" fontId="12" fillId="0" borderId="9" xfId="0" applyNumberFormat="1" applyFont="1" applyFill="1" applyBorder="1" applyAlignment="1" applyProtection="1">
      <alignment vertical="center"/>
      <protection locked="0"/>
    </xf>
    <xf numFmtId="182" fontId="12" fillId="2" borderId="9" xfId="0" applyNumberFormat="1" applyFont="1" applyFill="1" applyBorder="1" applyAlignment="1" applyProtection="1">
      <alignment vertical="center"/>
      <protection locked="0"/>
    </xf>
    <xf numFmtId="1" fontId="12" fillId="2" borderId="9" xfId="0" applyNumberFormat="1" applyFont="1" applyFill="1" applyBorder="1" applyAlignment="1" applyProtection="1">
      <alignment vertical="center"/>
      <protection locked="0"/>
    </xf>
    <xf numFmtId="1" fontId="13" fillId="0" borderId="9" xfId="0" applyNumberFormat="1" applyFont="1" applyFill="1" applyBorder="1" applyAlignment="1" applyProtection="1">
      <alignment horizontal="left" vertical="center"/>
      <protection locked="0"/>
    </xf>
    <xf numFmtId="182" fontId="13" fillId="2" borderId="9" xfId="0" applyNumberFormat="1" applyFont="1" applyFill="1" applyBorder="1" applyAlignment="1" applyProtection="1">
      <alignment horizontal="left" vertical="center"/>
      <protection locked="0"/>
    </xf>
    <xf numFmtId="1" fontId="13" fillId="2" borderId="9" xfId="0" applyNumberFormat="1" applyFont="1" applyFill="1" applyBorder="1" applyAlignment="1" applyProtection="1">
      <alignment horizontal="left" vertical="center"/>
      <protection locked="0"/>
    </xf>
    <xf numFmtId="0" fontId="13" fillId="0" borderId="9" xfId="0" applyFont="1" applyFill="1" applyBorder="1" applyAlignment="1" applyProtection="1">
      <alignment vertical="center"/>
      <protection locked="0"/>
    </xf>
    <xf numFmtId="182" fontId="13" fillId="0" borderId="9" xfId="0" applyNumberFormat="1" applyFont="1" applyFill="1" applyBorder="1" applyAlignment="1" applyProtection="1">
      <alignment vertical="center"/>
      <protection locked="0"/>
    </xf>
    <xf numFmtId="0" fontId="13" fillId="0" borderId="9" xfId="0" applyNumberFormat="1" applyFont="1" applyFill="1" applyBorder="1" applyAlignment="1" applyProtection="1">
      <alignment vertical="center"/>
      <protection locked="0"/>
    </xf>
    <xf numFmtId="3" fontId="13" fillId="0" borderId="9" xfId="0" applyNumberFormat="1" applyFont="1" applyFill="1" applyBorder="1" applyAlignment="1" applyProtection="1">
      <alignment vertical="center"/>
      <protection locked="0"/>
    </xf>
    <xf numFmtId="0" fontId="13" fillId="0" borderId="9" xfId="0" applyFont="1" applyFill="1" applyBorder="1" applyAlignment="1" applyProtection="1">
      <alignment vertical="center" wrapText="1"/>
      <protection locked="0"/>
    </xf>
    <xf numFmtId="182" fontId="13" fillId="0" borderId="9" xfId="0" applyNumberFormat="1" applyFont="1" applyFill="1" applyBorder="1" applyAlignment="1" applyProtection="1">
      <alignment vertical="center"/>
    </xf>
    <xf numFmtId="1" fontId="15" fillId="0" borderId="9" xfId="0" applyNumberFormat="1" applyFont="1" applyFill="1" applyBorder="1" applyAlignment="1" applyProtection="1">
      <alignment vertical="center"/>
      <protection locked="0"/>
    </xf>
    <xf numFmtId="0" fontId="15" fillId="0" borderId="9" xfId="0" applyFont="1" applyFill="1" applyBorder="1" applyAlignment="1" applyProtection="1">
      <alignment vertical="center"/>
      <protection locked="0"/>
    </xf>
    <xf numFmtId="182" fontId="15" fillId="0" borderId="9" xfId="0" applyNumberFormat="1" applyFont="1" applyFill="1" applyBorder="1" applyAlignment="1" applyProtection="1">
      <alignment vertical="center"/>
      <protection locked="0"/>
    </xf>
    <xf numFmtId="3" fontId="13" fillId="0" borderId="5" xfId="0" applyNumberFormat="1" applyFont="1" applyFill="1" applyBorder="1" applyAlignment="1" applyProtection="1">
      <alignment vertical="center"/>
      <protection locked="0"/>
    </xf>
    <xf numFmtId="182" fontId="13" fillId="0" borderId="2" xfId="0" applyNumberFormat="1" applyFont="1" applyFill="1" applyBorder="1" applyAlignment="1" applyProtection="1">
      <alignment vertical="center"/>
      <protection locked="0"/>
    </xf>
    <xf numFmtId="1" fontId="13" fillId="0" borderId="4" xfId="0" applyNumberFormat="1" applyFont="1" applyFill="1" applyBorder="1" applyAlignment="1" applyProtection="1">
      <alignment vertical="center"/>
      <protection locked="0"/>
    </xf>
    <xf numFmtId="182" fontId="12" fillId="0" borderId="9" xfId="0" applyNumberFormat="1" applyFont="1" applyFill="1" applyBorder="1" applyAlignment="1" applyProtection="1">
      <alignment horizontal="distributed" vertical="center"/>
      <protection locked="0"/>
    </xf>
    <xf numFmtId="0" fontId="12" fillId="0" borderId="9" xfId="0" applyFont="1" applyFill="1" applyBorder="1" applyAlignment="1" applyProtection="1">
      <alignment horizontal="distributed" vertical="center"/>
      <protection locked="0"/>
    </xf>
    <xf numFmtId="1" fontId="13" fillId="0" borderId="10" xfId="0" applyNumberFormat="1" applyFont="1" applyFill="1" applyBorder="1" applyAlignment="1" applyProtection="1">
      <alignment horizontal="left" vertical="center"/>
      <protection locked="0"/>
    </xf>
    <xf numFmtId="0" fontId="13" fillId="0" borderId="9" xfId="0" applyFont="1" applyFill="1" applyBorder="1" applyAlignment="1" applyProtection="1">
      <alignment horizontal="left" vertical="center" wrapText="1"/>
      <protection locked="0"/>
    </xf>
    <xf numFmtId="41" fontId="13" fillId="2" borderId="9" xfId="0" applyNumberFormat="1" applyFont="1" applyFill="1" applyBorder="1" applyAlignment="1" applyProtection="1">
      <alignment vertical="center"/>
      <protection locked="0"/>
    </xf>
    <xf numFmtId="0" fontId="12" fillId="3" borderId="0" xfId="0" applyFont="1" applyFill="1" applyAlignment="1" applyProtection="1">
      <alignment horizontal="center" vertical="center"/>
      <protection locked="0"/>
    </xf>
    <xf numFmtId="182" fontId="12" fillId="3" borderId="0" xfId="0" applyNumberFormat="1" applyFont="1" applyFill="1" applyAlignment="1" applyProtection="1">
      <alignment horizontal="center" vertical="center"/>
      <protection locked="0"/>
    </xf>
    <xf numFmtId="0" fontId="12" fillId="3" borderId="0" xfId="0" applyFont="1" applyFill="1" applyBorder="1" applyAlignment="1" applyProtection="1">
      <alignment vertical="center"/>
      <protection locked="0"/>
    </xf>
    <xf numFmtId="0" fontId="12" fillId="3" borderId="0" xfId="0" applyFont="1" applyFill="1" applyAlignment="1" applyProtection="1">
      <alignment vertical="center"/>
      <protection locked="0"/>
    </xf>
    <xf numFmtId="182" fontId="13" fillId="3" borderId="0" xfId="0" applyNumberFormat="1" applyFont="1" applyFill="1" applyAlignment="1" applyProtection="1">
      <alignment vertical="center"/>
      <protection locked="0"/>
    </xf>
    <xf numFmtId="0" fontId="13" fillId="3" borderId="0" xfId="0" applyFont="1" applyFill="1" applyBorder="1" applyAlignment="1" applyProtection="1">
      <alignment vertical="center"/>
      <protection locked="0"/>
    </xf>
    <xf numFmtId="0" fontId="13" fillId="3" borderId="0" xfId="0" applyFont="1" applyFill="1" applyAlignment="1" applyProtection="1">
      <alignment vertical="center"/>
      <protection locked="0"/>
    </xf>
    <xf numFmtId="0" fontId="13" fillId="0" borderId="0" xfId="0" applyFont="1" applyFill="1" applyBorder="1" applyAlignment="1" applyProtection="1">
      <alignment vertical="center"/>
      <protection locked="0"/>
    </xf>
    <xf numFmtId="180" fontId="13" fillId="5" borderId="0" xfId="0" applyNumberFormat="1" applyFont="1" applyFill="1" applyAlignment="1">
      <alignment vertical="center"/>
    </xf>
    <xf numFmtId="183" fontId="13" fillId="5" borderId="0" xfId="0" applyNumberFormat="1" applyFont="1" applyFill="1" applyAlignment="1">
      <alignment vertical="center"/>
    </xf>
    <xf numFmtId="180" fontId="13" fillId="0" borderId="0" xfId="0" applyNumberFormat="1" applyFont="1" applyFill="1" applyAlignment="1">
      <alignment vertical="center"/>
    </xf>
    <xf numFmtId="180" fontId="11" fillId="0" borderId="0" xfId="0" applyNumberFormat="1" applyFont="1" applyFill="1" applyAlignment="1">
      <alignment horizontal="center" vertical="center"/>
    </xf>
    <xf numFmtId="180" fontId="12" fillId="0" borderId="9" xfId="0" applyNumberFormat="1" applyFont="1" applyFill="1" applyBorder="1" applyAlignment="1">
      <alignment horizontal="center" vertical="center"/>
    </xf>
    <xf numFmtId="41" fontId="9" fillId="2" borderId="9" xfId="0" applyNumberFormat="1" applyFont="1" applyFill="1" applyBorder="1" applyAlignment="1">
      <alignment vertical="center"/>
    </xf>
    <xf numFmtId="180" fontId="9" fillId="2" borderId="9" xfId="0" applyNumberFormat="1" applyFont="1" applyFill="1" applyBorder="1" applyAlignment="1">
      <alignment vertical="center"/>
    </xf>
    <xf numFmtId="0" fontId="13" fillId="2" borderId="9" xfId="0" applyFont="1" applyFill="1" applyBorder="1" applyAlignment="1">
      <alignment horizontal="center" vertical="center"/>
    </xf>
    <xf numFmtId="41" fontId="9" fillId="0" borderId="9" xfId="0" applyNumberFormat="1" applyFont="1" applyFill="1" applyBorder="1" applyAlignment="1">
      <alignment vertical="center"/>
    </xf>
    <xf numFmtId="0" fontId="0" fillId="0" borderId="9" xfId="0" applyFont="1" applyFill="1" applyBorder="1" applyAlignment="1">
      <alignment vertical="center"/>
    </xf>
    <xf numFmtId="0" fontId="0" fillId="0" borderId="9" xfId="0" applyNumberFormat="1" applyFont="1" applyFill="1" applyBorder="1" applyAlignment="1">
      <alignment horizontal="left" vertical="center"/>
    </xf>
    <xf numFmtId="182" fontId="9" fillId="0" borderId="9" xfId="0" applyNumberFormat="1" applyFont="1" applyFill="1" applyBorder="1" applyAlignment="1">
      <alignment vertical="center"/>
    </xf>
    <xf numFmtId="183" fontId="11" fillId="5" borderId="0" xfId="0" applyNumberFormat="1" applyFont="1" applyFill="1" applyAlignment="1">
      <alignment vertical="center"/>
    </xf>
    <xf numFmtId="0" fontId="13" fillId="5" borderId="0" xfId="0" applyNumberFormat="1" applyFont="1" applyFill="1" applyAlignment="1">
      <alignment vertical="center"/>
    </xf>
    <xf numFmtId="183" fontId="2" fillId="0" borderId="9" xfId="0" applyNumberFormat="1" applyFont="1" applyFill="1" applyBorder="1" applyAlignment="1">
      <alignment vertical="center"/>
    </xf>
    <xf numFmtId="183" fontId="2" fillId="6" borderId="9" xfId="0" applyNumberFormat="1" applyFont="1" applyFill="1" applyBorder="1" applyAlignment="1">
      <alignment vertical="center"/>
    </xf>
    <xf numFmtId="180" fontId="11" fillId="5" borderId="0" xfId="0" applyNumberFormat="1" applyFont="1" applyFill="1" applyAlignment="1">
      <alignment vertical="center"/>
    </xf>
    <xf numFmtId="1" fontId="13" fillId="5" borderId="0" xfId="0" applyNumberFormat="1" applyFont="1" applyFill="1" applyAlignment="1">
      <alignment vertical="center"/>
    </xf>
    <xf numFmtId="0" fontId="0" fillId="2" borderId="9" xfId="0" applyFont="1" applyFill="1" applyBorder="1" applyAlignment="1">
      <alignment vertical="center"/>
    </xf>
    <xf numFmtId="0" fontId="13" fillId="2" borderId="0" xfId="0" applyFont="1" applyFill="1" applyAlignment="1">
      <alignment vertical="center"/>
    </xf>
    <xf numFmtId="181" fontId="13" fillId="0" borderId="10" xfId="0" applyNumberFormat="1" applyFont="1" applyFill="1" applyBorder="1" applyAlignment="1" applyProtection="1">
      <alignment horizontal="left" vertical="center"/>
      <protection locked="0"/>
    </xf>
    <xf numFmtId="180" fontId="13" fillId="2" borderId="0" xfId="0" applyNumberFormat="1" applyFont="1" applyFill="1" applyAlignment="1">
      <alignment vertical="center"/>
    </xf>
    <xf numFmtId="0" fontId="13" fillId="2" borderId="0" xfId="0" applyFont="1" applyFill="1" applyAlignment="1">
      <alignment horizontal="left" vertical="center"/>
    </xf>
    <xf numFmtId="41" fontId="9" fillId="7" borderId="9" xfId="0" applyNumberFormat="1" applyFont="1" applyFill="1" applyBorder="1" applyAlignment="1">
      <alignment vertical="center"/>
    </xf>
    <xf numFmtId="0" fontId="0" fillId="7" borderId="9" xfId="0" applyFont="1" applyFill="1" applyBorder="1" applyAlignment="1">
      <alignment vertical="center"/>
    </xf>
    <xf numFmtId="0" fontId="0" fillId="7" borderId="9" xfId="0" applyNumberFormat="1" applyFont="1" applyFill="1" applyBorder="1" applyAlignment="1">
      <alignment horizontal="left" vertical="center"/>
    </xf>
    <xf numFmtId="0" fontId="2" fillId="0" borderId="9" xfId="0" applyNumberFormat="1" applyFont="1" applyFill="1" applyBorder="1" applyAlignment="1">
      <alignment horizontal="center" vertical="center"/>
    </xf>
    <xf numFmtId="0" fontId="16" fillId="0" borderId="9" xfId="0" applyFont="1" applyFill="1" applyBorder="1" applyAlignment="1">
      <alignment vertical="center"/>
    </xf>
    <xf numFmtId="0" fontId="13" fillId="5" borderId="9" xfId="0" applyFont="1" applyFill="1" applyBorder="1" applyAlignment="1">
      <alignment vertical="center"/>
    </xf>
    <xf numFmtId="0" fontId="2" fillId="0" borderId="9" xfId="0" applyNumberFormat="1" applyFont="1" applyFill="1" applyBorder="1" applyAlignment="1">
      <alignment horizontal="left" vertical="center"/>
    </xf>
    <xf numFmtId="180" fontId="9" fillId="0" borderId="9" xfId="0" applyNumberFormat="1" applyFont="1" applyFill="1" applyBorder="1" applyAlignment="1">
      <alignment vertical="center"/>
    </xf>
    <xf numFmtId="0" fontId="16" fillId="0" borderId="0" xfId="0" applyFont="1" applyFill="1" applyAlignment="1">
      <alignment vertical="center"/>
    </xf>
    <xf numFmtId="0" fontId="16" fillId="2" borderId="9" xfId="0" applyFont="1" applyFill="1" applyBorder="1" applyAlignment="1">
      <alignment vertical="center"/>
    </xf>
    <xf numFmtId="0" fontId="13" fillId="0" borderId="7" xfId="0" applyFont="1" applyFill="1" applyBorder="1" applyAlignment="1">
      <alignment horizontal="left" vertical="center" wrapText="1"/>
    </xf>
    <xf numFmtId="0" fontId="21" fillId="0" borderId="0" xfId="0" applyFont="1" applyAlignment="1" applyProtection="1">
      <alignment vertical="center"/>
      <protection locked="0"/>
    </xf>
    <xf numFmtId="0" fontId="0" fillId="0" borderId="0" xfId="0"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3"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cellXfs>
  <cellStyles count="30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强调文字颜色 2 3 2" xfId="49"/>
    <cellStyle name="常规 2 2 4" xfId="50"/>
    <cellStyle name="20% - 强调文字颜色 3 2 2" xfId="51"/>
    <cellStyle name="60% - 强调文字颜色 6 3 2" xfId="52"/>
    <cellStyle name="20% - 强调文字颜色 2 3 2" xfId="53"/>
    <cellStyle name="60% - 强调文字颜色 5 4 2" xfId="54"/>
    <cellStyle name="20% - 强调文字颜色 2 2 2" xfId="55"/>
    <cellStyle name="40% - 强调文字颜色 6 4 2" xfId="56"/>
    <cellStyle name="解释性文本 2 2" xfId="57"/>
    <cellStyle name="常规 5 2" xfId="58"/>
    <cellStyle name="60% - 强调文字颜色 2 2 2" xfId="59"/>
    <cellStyle name="20% - 强调文字颜色 4 4 2" xfId="60"/>
    <cellStyle name="标题 1 5 2" xfId="61"/>
    <cellStyle name="60% - 强调文字颜色 2 3 2" xfId="62"/>
    <cellStyle name="20% - 强调文字颜色 4 5 2" xfId="63"/>
    <cellStyle name="20% - 强调文字颜色 2 4 2" xfId="64"/>
    <cellStyle name="常规_Sheet2_本级支 2" xfId="65"/>
    <cellStyle name="计算 3 2" xfId="66"/>
    <cellStyle name="60% - 强调文字颜色 2 5 2" xfId="67"/>
    <cellStyle name="检查单元格 3 2" xfId="68"/>
    <cellStyle name="标题 4 5 2" xfId="69"/>
    <cellStyle name="40% - 强调文字颜色 4 3 2" xfId="70"/>
    <cellStyle name="千位分隔[0] 2" xfId="71"/>
    <cellStyle name="强调文字颜色 5 5 2" xfId="72"/>
    <cellStyle name="强调文字颜色 1 5 2" xfId="73"/>
    <cellStyle name="60% - 强调文字颜色 6 5 2" xfId="74"/>
    <cellStyle name="标题 1 4 2" xfId="75"/>
    <cellStyle name="20% - 强调文字颜色 3 3 2" xfId="76"/>
    <cellStyle name="常规 3 2" xfId="77"/>
    <cellStyle name="20% - 强调文字颜色 4 2 2" xfId="78"/>
    <cellStyle name="60% - 强调文字颜色 1 2 2" xfId="79"/>
    <cellStyle name="20% - 强调文字颜色 3 4 2" xfId="80"/>
    <cellStyle name="20% - 强调文字颜色 1 2 2" xfId="81"/>
    <cellStyle name="20% - 强调文字颜色 1 3 2" xfId="82"/>
    <cellStyle name="20% - 强调文字颜色 1 4 2" xfId="83"/>
    <cellStyle name="好 2 2" xfId="84"/>
    <cellStyle name="20% - 强调文字颜色 1 5 2" xfId="85"/>
    <cellStyle name="20% - 强调文字颜色 2 5 2" xfId="86"/>
    <cellStyle name="60% - 强调文字颜色 1 3 2" xfId="87"/>
    <cellStyle name="20% - 强调文字颜色 3 5 2" xfId="88"/>
    <cellStyle name="常规 4 2" xfId="89"/>
    <cellStyle name="20% - 强调文字颜色 4 3 2" xfId="90"/>
    <cellStyle name="20% - 强调文字颜色 5 2 2" xfId="91"/>
    <cellStyle name="20% - 强调文字颜色 5 3 2" xfId="92"/>
    <cellStyle name="60% - 强调文字颜色 3 2 2" xfId="93"/>
    <cellStyle name="20% - 强调文字颜色 5 4 2" xfId="94"/>
    <cellStyle name="60% - 强调文字颜色 3 3 2" xfId="95"/>
    <cellStyle name="20% - 强调文字颜色 5 5 2" xfId="96"/>
    <cellStyle name="20% - 强调文字颜色 6 2 2" xfId="97"/>
    <cellStyle name="20% - 强调文字颜色 6 3 2" xfId="98"/>
    <cellStyle name="60% - 强调文字颜色 4 2 2" xfId="99"/>
    <cellStyle name="20% - 强调文字颜色 6 4 2" xfId="100"/>
    <cellStyle name="60% - 强调文字颜色 4 3 2" xfId="101"/>
    <cellStyle name="20% - 强调文字颜色 6 5 2" xfId="102"/>
    <cellStyle name="常规 10 5 2" xfId="103"/>
    <cellStyle name="40% - 强调文字颜色 1 2 2" xfId="104"/>
    <cellStyle name="40% - 强调文字颜色 1 3 2" xfId="105"/>
    <cellStyle name="40% - 强调文字颜色 1 4 2" xfId="106"/>
    <cellStyle name="40% - 强调文字颜色 1 5 2" xfId="107"/>
    <cellStyle name="40% - 强调文字颜色 2 2 2" xfId="108"/>
    <cellStyle name="40% - 强调文字颜色 2 3 2" xfId="109"/>
    <cellStyle name="40% - 强调文字颜色 2 4 2" xfId="110"/>
    <cellStyle name="40% - 强调文字颜色 2 5 2" xfId="111"/>
    <cellStyle name="40% - 强调文字颜色 3 2 2" xfId="112"/>
    <cellStyle name="40% - 强调文字颜色 3 3 2" xfId="113"/>
    <cellStyle name="40% - 强调文字颜色 3 4 2" xfId="114"/>
    <cellStyle name="40% - 强调文字颜色 3 5 2" xfId="115"/>
    <cellStyle name="40% - 强调文字颜色 4 2 2" xfId="116"/>
    <cellStyle name="40% - 强调文字颜色 4 4 2" xfId="117"/>
    <cellStyle name="40% - 强调文字颜色 4 5 2" xfId="118"/>
    <cellStyle name="40% - 强调文字颜色 5 2 2" xfId="119"/>
    <cellStyle name="40% - 强调文字颜色 5 3 2" xfId="120"/>
    <cellStyle name="40% - 强调文字颜色 5 4 2" xfId="121"/>
    <cellStyle name="40% - 强调文字颜色 5 5 2" xfId="122"/>
    <cellStyle name="40% - 强调文字颜色 6 2 2" xfId="123"/>
    <cellStyle name="40% - 强调文字颜色 6 3 2" xfId="124"/>
    <cellStyle name="40% - 强调文字颜色 6 5 2" xfId="125"/>
    <cellStyle name="60% - 强调文字颜色 1 4 2" xfId="126"/>
    <cellStyle name="60% - 强调文字颜色 1 5 2" xfId="127"/>
    <cellStyle name="60% - 强调文字颜色 2 4 2" xfId="128"/>
    <cellStyle name="60% - 强调文字颜色 3 4 2" xfId="129"/>
    <cellStyle name="60% - 强调文字颜色 3 5 2" xfId="130"/>
    <cellStyle name="60% - 强调文字颜色 4 4 2" xfId="131"/>
    <cellStyle name="60% - 强调文字颜色 4 5 2" xfId="132"/>
    <cellStyle name="60% - 强调文字颜色 5 2 2" xfId="133"/>
    <cellStyle name="60% - 强调文字颜色 5 3 2" xfId="134"/>
    <cellStyle name="60% - 强调文字颜色 5 5 2" xfId="135"/>
    <cellStyle name="60% - 强调文字颜色 6 2 2" xfId="136"/>
    <cellStyle name="60% - 强调文字颜色 6 4 2" xfId="137"/>
    <cellStyle name="百分比 2" xfId="138"/>
    <cellStyle name="差 4 2" xfId="139"/>
    <cellStyle name="百分比 2 2" xfId="140"/>
    <cellStyle name="百分比 2 2 2" xfId="141"/>
    <cellStyle name="百分比 2 3" xfId="142"/>
    <cellStyle name="百分比 2 3 2" xfId="143"/>
    <cellStyle name="百分比 2 4" xfId="144"/>
    <cellStyle name="常规 10 2 5" xfId="145"/>
    <cellStyle name="百分比 2 4 2" xfId="146"/>
    <cellStyle name="百分比 2 5" xfId="147"/>
    <cellStyle name="标题 1 2 2" xfId="148"/>
    <cellStyle name="标题 1 3 2" xfId="149"/>
    <cellStyle name="标题 2 2 2" xfId="150"/>
    <cellStyle name="常规 10 10" xfId="151"/>
    <cellStyle name="标题 2 3 2" xfId="152"/>
    <cellStyle name="标题 2 4 2" xfId="153"/>
    <cellStyle name="标题 2 5 2" xfId="154"/>
    <cellStyle name="标题 3 2 2" xfId="155"/>
    <cellStyle name="样式 1" xfId="156"/>
    <cellStyle name="标题 3 3 2" xfId="157"/>
    <cellStyle name="标题 3 4 2" xfId="158"/>
    <cellStyle name="标题 3 5 2" xfId="159"/>
    <cellStyle name="标题 4 2 2" xfId="160"/>
    <cellStyle name="标题 4 3 2" xfId="161"/>
    <cellStyle name="检查单元格 2 2" xfId="162"/>
    <cellStyle name="标题 4 4 2" xfId="163"/>
    <cellStyle name="标题 5 2" xfId="164"/>
    <cellStyle name="标题 6 2" xfId="165"/>
    <cellStyle name="标题 7 2" xfId="166"/>
    <cellStyle name="常规 10 2 2" xfId="167"/>
    <cellStyle name="标题 8 2" xfId="168"/>
    <cellStyle name="解释性文本 5 2" xfId="169"/>
    <cellStyle name="差 2 2" xfId="170"/>
    <cellStyle name="差 3 2" xfId="171"/>
    <cellStyle name="差 5 2" xfId="172"/>
    <cellStyle name="常规 10" xfId="173"/>
    <cellStyle name="常规 10 2" xfId="174"/>
    <cellStyle name="强调文字颜色 4 4 2" xfId="175"/>
    <cellStyle name="常规 10 2 2 2" xfId="176"/>
    <cellStyle name="常规 10 2 3" xfId="177"/>
    <cellStyle name="输入 2 2" xfId="178"/>
    <cellStyle name="强调文字颜色 4 5 2" xfId="179"/>
    <cellStyle name="常规 10 2 3 2" xfId="180"/>
    <cellStyle name="常规 10 2 4" xfId="181"/>
    <cellStyle name="输入 3 2" xfId="182"/>
    <cellStyle name="常规 2 3" xfId="183"/>
    <cellStyle name="常规 10 2 4 2" xfId="184"/>
    <cellStyle name="常规 10 3" xfId="185"/>
    <cellStyle name="常规 10 3 2" xfId="186"/>
    <cellStyle name="常规 10 4" xfId="187"/>
    <cellStyle name="常规 4 2 5" xfId="188"/>
    <cellStyle name="常规 10 4 2" xfId="189"/>
    <cellStyle name="常规 10 5" xfId="190"/>
    <cellStyle name="常规 10 6" xfId="191"/>
    <cellStyle name="常规 2" xfId="192"/>
    <cellStyle name="常规 2 10" xfId="193"/>
    <cellStyle name="强调文字颜色 3 3 2" xfId="194"/>
    <cellStyle name="常规 2 10 2" xfId="195"/>
    <cellStyle name="常规 2 2" xfId="196"/>
    <cellStyle name="常规 2 2 2" xfId="197"/>
    <cellStyle name="常规 2 2 2 2" xfId="198"/>
    <cellStyle name="常规 2 2 3" xfId="199"/>
    <cellStyle name="常规 2 2 3 2" xfId="200"/>
    <cellStyle name="常规 2 2 4 2" xfId="201"/>
    <cellStyle name="常规 2 2 5" xfId="202"/>
    <cellStyle name="常规 2 3 2" xfId="203"/>
    <cellStyle name="常规 2 4" xfId="204"/>
    <cellStyle name="常规 2 4 2" xfId="205"/>
    <cellStyle name="常规 2 5" xfId="206"/>
    <cellStyle name="强调文字颜色 4 2 2" xfId="207"/>
    <cellStyle name="常规 2 5 2" xfId="208"/>
    <cellStyle name="常规 2 6" xfId="209"/>
    <cellStyle name="输出 4 2" xfId="210"/>
    <cellStyle name="常规 3" xfId="211"/>
    <cellStyle name="常规 3 2 2" xfId="212"/>
    <cellStyle name="适中 4 2" xfId="213"/>
    <cellStyle name="常规 3 2 2 2" xfId="214"/>
    <cellStyle name="常规 3 2 3" xfId="215"/>
    <cellStyle name="适中 5 2" xfId="216"/>
    <cellStyle name="常规 4_资源县" xfId="217"/>
    <cellStyle name="常规 3 2 3 2" xfId="218"/>
    <cellStyle name="常规 3 2 4" xfId="219"/>
    <cellStyle name="常规 3 2 4 2" xfId="220"/>
    <cellStyle name="输出 3 2" xfId="221"/>
    <cellStyle name="链接单元格 5 2" xfId="222"/>
    <cellStyle name="常规 3 2 5" xfId="223"/>
    <cellStyle name="输入 4 2" xfId="224"/>
    <cellStyle name="常规 3 3" xfId="225"/>
    <cellStyle name="常规 3 3 2" xfId="226"/>
    <cellStyle name="常规 3 4" xfId="227"/>
    <cellStyle name="常规 3 4 2" xfId="228"/>
    <cellStyle name="常规 3 5" xfId="229"/>
    <cellStyle name="强调文字颜色 5 2 2" xfId="230"/>
    <cellStyle name="常规 3 5 2" xfId="231"/>
    <cellStyle name="常规 3 6" xfId="232"/>
    <cellStyle name="常规 4" xfId="233"/>
    <cellStyle name="常规 4 4" xfId="234"/>
    <cellStyle name="常规 4 2 2" xfId="235"/>
    <cellStyle name="常规 4 4 2" xfId="236"/>
    <cellStyle name="常规 4 2 2 2" xfId="237"/>
    <cellStyle name="常规 4 5" xfId="238"/>
    <cellStyle name="常规 4 2 3" xfId="239"/>
    <cellStyle name="强调文字颜色 6 2 2" xfId="240"/>
    <cellStyle name="常规 4 5 2" xfId="241"/>
    <cellStyle name="常规 4 2 3 2" xfId="242"/>
    <cellStyle name="常规 4 6" xfId="243"/>
    <cellStyle name="常规 4 2 4" xfId="244"/>
    <cellStyle name="强调文字颜色 6 3 2" xfId="245"/>
    <cellStyle name="常规 4 2 4 2" xfId="246"/>
    <cellStyle name="输入 5 2" xfId="247"/>
    <cellStyle name="常规 4 3" xfId="248"/>
    <cellStyle name="常规 4 3 2" xfId="249"/>
    <cellStyle name="常规 4 8" xfId="250"/>
    <cellStyle name="警告文本 3 2" xfId="251"/>
    <cellStyle name="常规 8" xfId="252"/>
    <cellStyle name="常规_2013年国有资本经营预算草案0107" xfId="253"/>
    <cellStyle name="常规_2013年国有资本经营预算草案0107 2" xfId="254"/>
    <cellStyle name="常规_Sheet1_Sheet3" xfId="255"/>
    <cellStyle name="注释 3 2" xfId="256"/>
    <cellStyle name="常规_Sheet2_本级支" xfId="257"/>
    <cellStyle name="好 3 2" xfId="258"/>
    <cellStyle name="好 4 2" xfId="259"/>
    <cellStyle name="好 5 2" xfId="260"/>
    <cellStyle name="汇总 2 2" xfId="261"/>
    <cellStyle name="汇总 3 2" xfId="262"/>
    <cellStyle name="汇总 4 2" xfId="263"/>
    <cellStyle name="汇总 5 2" xfId="264"/>
    <cellStyle name="计算 2 2" xfId="265"/>
    <cellStyle name="计算 4 2" xfId="266"/>
    <cellStyle name="适中 2 2" xfId="267"/>
    <cellStyle name="计算 5 2" xfId="268"/>
    <cellStyle name="检查单元格 4 2" xfId="269"/>
    <cellStyle name="检查单元格 5 2" xfId="270"/>
    <cellStyle name="解释性文本 3 2" xfId="271"/>
    <cellStyle name="解释性文本 4 2" xfId="272"/>
    <cellStyle name="警告文本 2 2" xfId="273"/>
    <cellStyle name="警告文本 4 2" xfId="274"/>
    <cellStyle name="警告文本 5 2" xfId="275"/>
    <cellStyle name="链接单元格 2 2" xfId="276"/>
    <cellStyle name="链接单元格 3 2" xfId="277"/>
    <cellStyle name="输出 2 2" xfId="278"/>
    <cellStyle name="链接单元格 4 2" xfId="279"/>
    <cellStyle name="千位分隔 2" xfId="280"/>
    <cellStyle name="千位分隔 2 2" xfId="281"/>
    <cellStyle name="强调文字颜色 1 2 2" xfId="282"/>
    <cellStyle name="强调文字颜色 1 3 2" xfId="283"/>
    <cellStyle name="强调文字颜色 1 4 2" xfId="284"/>
    <cellStyle name="强调文字颜色 2 2 2" xfId="285"/>
    <cellStyle name="强调文字颜色 2 4 2" xfId="286"/>
    <cellStyle name="强调文字颜色 2 5 2" xfId="287"/>
    <cellStyle name="强调文字颜色 3 2 2" xfId="288"/>
    <cellStyle name="强调文字颜色 3 4 2" xfId="289"/>
    <cellStyle name="强调文字颜色 3 5 2" xfId="290"/>
    <cellStyle name="强调文字颜色 4 3 2" xfId="291"/>
    <cellStyle name="强调文字颜色 5 3 2" xfId="292"/>
    <cellStyle name="强调文字颜色 5 4 2" xfId="293"/>
    <cellStyle name="强调文字颜色 6 4 2" xfId="294"/>
    <cellStyle name="强调文字颜色 6 5 2" xfId="295"/>
    <cellStyle name="适中 3 2" xfId="296"/>
    <cellStyle name="输出 5 2" xfId="297"/>
    <cellStyle name="注释 2 2" xfId="298"/>
    <cellStyle name="注释 4 2" xfId="299"/>
    <cellStyle name="注释 5 2" xfId="30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
  <sheetViews>
    <sheetView showGridLines="0" showZeros="0" view="pageBreakPreview" zoomScale="90" zoomScaleNormal="90" workbookViewId="0">
      <selection activeCell="F2" sqref="F2"/>
    </sheetView>
  </sheetViews>
  <sheetFormatPr defaultColWidth="9" defaultRowHeight="14.25" outlineLevelRow="3" outlineLevelCol="1"/>
  <cols>
    <col min="1" max="1" width="141.7" style="240" customWidth="1"/>
    <col min="2" max="2" width="9" style="240" hidden="1" customWidth="1"/>
    <col min="3" max="16384" width="9" style="240"/>
  </cols>
  <sheetData>
    <row r="1" ht="36.75" customHeight="1" spans="1:2">
      <c r="A1" s="243" t="s">
        <v>0</v>
      </c>
      <c r="B1" s="244" t="s">
        <v>1</v>
      </c>
    </row>
    <row r="2" ht="178.5" customHeight="1" spans="1:2">
      <c r="A2" s="245" t="s">
        <v>2</v>
      </c>
      <c r="B2" s="244" t="s">
        <v>3</v>
      </c>
    </row>
    <row r="3" ht="51.75" customHeight="1" spans="1:2">
      <c r="A3" s="245" t="s">
        <v>4</v>
      </c>
      <c r="B3" s="244" t="s">
        <v>5</v>
      </c>
    </row>
    <row r="4" ht="42" customHeight="1" spans="1:2">
      <c r="A4" s="246"/>
      <c r="B4" s="244" t="s">
        <v>6</v>
      </c>
    </row>
  </sheetData>
  <printOptions horizontalCentered="1"/>
  <pageMargins left="0.747916666666667" right="0.747916666666667" top="0.984027777777778" bottom="0.984027777777778" header="0.511805555555556" footer="0.511805555555556"/>
  <pageSetup paperSize="9" scale="86" firstPageNumber="8" orientation="landscape" useFirstPageNumber="1"/>
  <headerFooter alignWithMargins="0">
    <oddFooter>&amp;L&amp;16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showGridLines="0" showZeros="0" view="pageBreakPreview" zoomScale="90" zoomScaleNormal="100" workbookViewId="0">
      <pane ySplit="5" topLeftCell="A6" activePane="bottomLeft" state="frozen"/>
      <selection/>
      <selection pane="bottomLeft" activeCell="J16" sqref="J16"/>
    </sheetView>
  </sheetViews>
  <sheetFormatPr defaultColWidth="9" defaultRowHeight="13.5" outlineLevelCol="7"/>
  <cols>
    <col min="1" max="1" width="41.4" style="74" customWidth="1"/>
    <col min="2" max="2" width="11" style="74" customWidth="1"/>
    <col min="3" max="3" width="9.3" style="74" customWidth="1"/>
    <col min="4" max="4" width="13.7" style="74" customWidth="1"/>
    <col min="5" max="5" width="54.9" style="74" customWidth="1"/>
    <col min="6" max="6" width="11.9" style="74" customWidth="1"/>
    <col min="7" max="7" width="9" style="74" customWidth="1"/>
    <col min="8" max="8" width="14.7" style="74" customWidth="1"/>
    <col min="9" max="16384" width="9" style="74"/>
  </cols>
  <sheetData>
    <row r="1" ht="14.25" spans="1:8">
      <c r="A1" s="75" t="s">
        <v>1240</v>
      </c>
      <c r="H1" s="76" t="s">
        <v>4</v>
      </c>
    </row>
    <row r="2" s="73" customFormat="1" ht="28.8" customHeight="1" spans="1:8">
      <c r="A2" s="47" t="s">
        <v>1241</v>
      </c>
      <c r="B2" s="47"/>
      <c r="C2" s="47"/>
      <c r="D2" s="47"/>
      <c r="E2" s="47"/>
      <c r="F2" s="47"/>
      <c r="G2" s="47"/>
      <c r="H2" s="47"/>
    </row>
    <row r="3" ht="18" customHeight="1" spans="8:8">
      <c r="H3" s="76" t="s">
        <v>21</v>
      </c>
    </row>
    <row r="4" ht="31.5" customHeight="1" spans="1:8">
      <c r="A4" s="77" t="s">
        <v>1041</v>
      </c>
      <c r="B4" s="82"/>
      <c r="C4" s="82"/>
      <c r="D4" s="78"/>
      <c r="E4" s="77" t="s">
        <v>1042</v>
      </c>
      <c r="F4" s="82"/>
      <c r="G4" s="82"/>
      <c r="H4" s="78"/>
    </row>
    <row r="5" ht="35.25" customHeight="1" spans="1:8">
      <c r="A5" s="83" t="s">
        <v>22</v>
      </c>
      <c r="B5" s="72" t="s">
        <v>23</v>
      </c>
      <c r="C5" s="83" t="s">
        <v>24</v>
      </c>
      <c r="D5" s="72" t="s">
        <v>25</v>
      </c>
      <c r="E5" s="83" t="s">
        <v>22</v>
      </c>
      <c r="F5" s="72" t="s">
        <v>23</v>
      </c>
      <c r="G5" s="83" t="s">
        <v>24</v>
      </c>
      <c r="H5" s="72" t="s">
        <v>25</v>
      </c>
    </row>
    <row r="6" ht="20.1" customHeight="1" spans="1:8">
      <c r="A6" s="57" t="s">
        <v>1242</v>
      </c>
      <c r="B6" s="60"/>
      <c r="C6" s="58">
        <f>表八!B6</f>
        <v>0</v>
      </c>
      <c r="D6" s="58">
        <f>IF(B6=0,,C6/B6*100)</f>
        <v>0</v>
      </c>
      <c r="E6" s="57" t="s">
        <v>1243</v>
      </c>
      <c r="F6" s="79">
        <f>SUM(F7:F9)</f>
        <v>3</v>
      </c>
      <c r="G6" s="79">
        <f>SUM(G7:G9)</f>
        <v>3</v>
      </c>
      <c r="H6" s="58">
        <f>IF(F6=0,,G6/F6*100)</f>
        <v>100</v>
      </c>
    </row>
    <row r="7" ht="20.1" customHeight="1" spans="1:8">
      <c r="A7" s="57" t="s">
        <v>1244</v>
      </c>
      <c r="B7" s="60"/>
      <c r="C7" s="58">
        <f>表八!B7</f>
        <v>0</v>
      </c>
      <c r="D7" s="58">
        <f t="shared" ref="D7:D62" si="0">IF(B7=0,,C7/B7*100)</f>
        <v>0</v>
      </c>
      <c r="E7" s="59" t="s">
        <v>1245</v>
      </c>
      <c r="F7" s="60">
        <v>3</v>
      </c>
      <c r="G7" s="58">
        <f>表八!D7</f>
        <v>3</v>
      </c>
      <c r="H7" s="58">
        <f t="shared" ref="H7:H62" si="1">IF(F7=0,,G7/F7*100)</f>
        <v>100</v>
      </c>
    </row>
    <row r="8" ht="20.1" customHeight="1" spans="1:8">
      <c r="A8" s="57" t="s">
        <v>1246</v>
      </c>
      <c r="B8" s="60"/>
      <c r="C8" s="58">
        <f>表八!B8</f>
        <v>0</v>
      </c>
      <c r="D8" s="58">
        <f t="shared" si="0"/>
        <v>0</v>
      </c>
      <c r="E8" s="59" t="s">
        <v>1247</v>
      </c>
      <c r="F8" s="60"/>
      <c r="G8" s="58">
        <f>表八!D13</f>
        <v>0</v>
      </c>
      <c r="H8" s="58">
        <f t="shared" si="1"/>
        <v>0</v>
      </c>
    </row>
    <row r="9" ht="20.1" customHeight="1" spans="1:8">
      <c r="A9" s="84" t="s">
        <v>1248</v>
      </c>
      <c r="B9" s="60">
        <v>3</v>
      </c>
      <c r="C9" s="58">
        <f>表八!B9</f>
        <v>0</v>
      </c>
      <c r="D9" s="58">
        <f t="shared" si="0"/>
        <v>0</v>
      </c>
      <c r="E9" s="59" t="s">
        <v>1249</v>
      </c>
      <c r="F9" s="60"/>
      <c r="G9" s="58">
        <f>表八!D19</f>
        <v>0</v>
      </c>
      <c r="H9" s="58">
        <f t="shared" si="1"/>
        <v>0</v>
      </c>
    </row>
    <row r="10" ht="20.1" customHeight="1" spans="1:8">
      <c r="A10" s="57" t="s">
        <v>1250</v>
      </c>
      <c r="B10" s="60">
        <v>41</v>
      </c>
      <c r="C10" s="58">
        <f>表八!B10</f>
        <v>41</v>
      </c>
      <c r="D10" s="58">
        <f t="shared" si="0"/>
        <v>100</v>
      </c>
      <c r="E10" s="57" t="s">
        <v>1251</v>
      </c>
      <c r="F10" s="58">
        <f>SUM(F11:F13)</f>
        <v>1106</v>
      </c>
      <c r="G10" s="58">
        <f>SUM(G11:G13)</f>
        <v>475</v>
      </c>
      <c r="H10" s="58">
        <f t="shared" si="1"/>
        <v>42.9475587703436</v>
      </c>
    </row>
    <row r="11" ht="20.1" customHeight="1" spans="1:8">
      <c r="A11" s="57" t="s">
        <v>1252</v>
      </c>
      <c r="B11" s="60"/>
      <c r="C11" s="58">
        <f>表八!B11</f>
        <v>0</v>
      </c>
      <c r="D11" s="58">
        <f t="shared" si="0"/>
        <v>0</v>
      </c>
      <c r="E11" s="59" t="s">
        <v>1253</v>
      </c>
      <c r="F11" s="60">
        <v>1106</v>
      </c>
      <c r="G11" s="58">
        <f>表八!D23</f>
        <v>475</v>
      </c>
      <c r="H11" s="58">
        <f t="shared" si="1"/>
        <v>42.9475587703436</v>
      </c>
    </row>
    <row r="12" ht="20.1" customHeight="1" spans="1:8">
      <c r="A12" s="57" t="s">
        <v>1254</v>
      </c>
      <c r="B12" s="60">
        <v>15661</v>
      </c>
      <c r="C12" s="58">
        <f>表八!B12</f>
        <v>37026</v>
      </c>
      <c r="D12" s="58">
        <f t="shared" si="0"/>
        <v>236.421684439052</v>
      </c>
      <c r="E12" s="59" t="s">
        <v>1255</v>
      </c>
      <c r="F12" s="60"/>
      <c r="G12" s="58">
        <f>表八!D27</f>
        <v>0</v>
      </c>
      <c r="H12" s="58">
        <f t="shared" si="1"/>
        <v>0</v>
      </c>
    </row>
    <row r="13" ht="20.1" customHeight="1" spans="1:8">
      <c r="A13" s="57" t="s">
        <v>1256</v>
      </c>
      <c r="B13" s="60">
        <v>156</v>
      </c>
      <c r="C13" s="58">
        <f>表八!B18</f>
        <v>0</v>
      </c>
      <c r="D13" s="58">
        <f t="shared" si="0"/>
        <v>0</v>
      </c>
      <c r="E13" s="59" t="s">
        <v>1257</v>
      </c>
      <c r="F13" s="60"/>
      <c r="G13" s="58">
        <f>表八!D31</f>
        <v>0</v>
      </c>
      <c r="H13" s="58">
        <f t="shared" si="1"/>
        <v>0</v>
      </c>
    </row>
    <row r="14" ht="20.1" customHeight="1" spans="1:8">
      <c r="A14" s="57" t="s">
        <v>1258</v>
      </c>
      <c r="B14" s="60">
        <v>1023</v>
      </c>
      <c r="C14" s="58">
        <f>表八!B19</f>
        <v>0</v>
      </c>
      <c r="D14" s="58">
        <f t="shared" si="0"/>
        <v>0</v>
      </c>
      <c r="E14" s="57" t="s">
        <v>1259</v>
      </c>
      <c r="F14" s="58">
        <f>SUM(F15:F16)</f>
        <v>0</v>
      </c>
      <c r="G14" s="58">
        <f>SUM(G15:G16)</f>
        <v>0</v>
      </c>
      <c r="H14" s="58">
        <f t="shared" si="1"/>
        <v>0</v>
      </c>
    </row>
    <row r="15" ht="20.1" customHeight="1" spans="1:8">
      <c r="A15" s="57" t="s">
        <v>1260</v>
      </c>
      <c r="B15" s="60">
        <v>187</v>
      </c>
      <c r="C15" s="58">
        <f>表八!B22</f>
        <v>55</v>
      </c>
      <c r="D15" s="58">
        <f t="shared" si="0"/>
        <v>29.4117647058824</v>
      </c>
      <c r="E15" s="57" t="s">
        <v>1261</v>
      </c>
      <c r="F15" s="60"/>
      <c r="G15" s="58">
        <f>表八!D35</f>
        <v>0</v>
      </c>
      <c r="H15" s="58">
        <f t="shared" si="1"/>
        <v>0</v>
      </c>
    </row>
    <row r="16" ht="20.1" customHeight="1" spans="1:8">
      <c r="A16" s="57" t="s">
        <v>1262</v>
      </c>
      <c r="B16" s="60"/>
      <c r="C16" s="58">
        <f>表八!B23</f>
        <v>0</v>
      </c>
      <c r="D16" s="58">
        <f t="shared" si="0"/>
        <v>0</v>
      </c>
      <c r="E16" s="57" t="s">
        <v>1263</v>
      </c>
      <c r="F16" s="60"/>
      <c r="G16" s="58">
        <f>表八!D40</f>
        <v>0</v>
      </c>
      <c r="H16" s="58">
        <f t="shared" si="1"/>
        <v>0</v>
      </c>
    </row>
    <row r="17" ht="20.1" customHeight="1" spans="1:8">
      <c r="A17" s="57" t="s">
        <v>1264</v>
      </c>
      <c r="B17" s="60">
        <v>500</v>
      </c>
      <c r="C17" s="58">
        <f>表八!B24</f>
        <v>0</v>
      </c>
      <c r="D17" s="58">
        <f t="shared" si="0"/>
        <v>0</v>
      </c>
      <c r="E17" s="57" t="s">
        <v>1265</v>
      </c>
      <c r="F17" s="58">
        <f>SUM(F18:F27)</f>
        <v>10678</v>
      </c>
      <c r="G17" s="58">
        <f>SUM(G18:G27)</f>
        <v>35352</v>
      </c>
      <c r="H17" s="58">
        <f t="shared" si="1"/>
        <v>331.073234688144</v>
      </c>
    </row>
    <row r="18" ht="20.1" customHeight="1" spans="1:8">
      <c r="A18" s="57" t="s">
        <v>1266</v>
      </c>
      <c r="B18" s="60"/>
      <c r="C18" s="58">
        <f>表八!B25</f>
        <v>0</v>
      </c>
      <c r="D18" s="58">
        <f t="shared" si="0"/>
        <v>0</v>
      </c>
      <c r="E18" s="57" t="s">
        <v>1267</v>
      </c>
      <c r="F18" s="60">
        <v>10238</v>
      </c>
      <c r="G18" s="58">
        <f>表八!D46</f>
        <v>34570</v>
      </c>
      <c r="H18" s="58">
        <f t="shared" si="1"/>
        <v>337.663606173081</v>
      </c>
    </row>
    <row r="19" ht="20.1" customHeight="1" spans="1:8">
      <c r="A19" s="57" t="s">
        <v>1268</v>
      </c>
      <c r="B19" s="60">
        <v>230</v>
      </c>
      <c r="C19" s="58">
        <f>表八!B26</f>
        <v>175</v>
      </c>
      <c r="D19" s="58">
        <f t="shared" si="0"/>
        <v>76.0869565217391</v>
      </c>
      <c r="E19" s="57" t="s">
        <v>1269</v>
      </c>
      <c r="F19" s="57">
        <v>200</v>
      </c>
      <c r="G19" s="58">
        <f>表八!D59</f>
        <v>160</v>
      </c>
      <c r="H19" s="58">
        <f t="shared" si="1"/>
        <v>80</v>
      </c>
    </row>
    <row r="20" ht="20.1" customHeight="1" spans="1:8">
      <c r="A20" s="57" t="s">
        <v>1270</v>
      </c>
      <c r="B20" s="60"/>
      <c r="C20" s="58">
        <f>表八!B27</f>
        <v>0</v>
      </c>
      <c r="D20" s="58">
        <f t="shared" si="0"/>
        <v>0</v>
      </c>
      <c r="E20" s="57" t="s">
        <v>1271</v>
      </c>
      <c r="F20" s="60"/>
      <c r="G20" s="58">
        <f>表八!D63</f>
        <v>122</v>
      </c>
      <c r="H20" s="58">
        <f t="shared" si="1"/>
        <v>0</v>
      </c>
    </row>
    <row r="21" ht="20.1" customHeight="1" spans="1:8">
      <c r="A21" s="57" t="s">
        <v>1272</v>
      </c>
      <c r="B21" s="60">
        <f>1106+20+7503+83</f>
        <v>8712</v>
      </c>
      <c r="C21" s="58">
        <f>表八!B33</f>
        <v>0</v>
      </c>
      <c r="D21" s="58">
        <f t="shared" si="0"/>
        <v>0</v>
      </c>
      <c r="E21" s="57" t="s">
        <v>1273</v>
      </c>
      <c r="F21" s="60">
        <v>42</v>
      </c>
      <c r="G21" s="58">
        <f>表八!D64</f>
        <v>200</v>
      </c>
      <c r="H21" s="58">
        <f t="shared" si="1"/>
        <v>476.190476190476</v>
      </c>
    </row>
    <row r="22" ht="20.1" customHeight="1" spans="1:8">
      <c r="A22" s="57" t="s">
        <v>1274</v>
      </c>
      <c r="B22" s="60"/>
      <c r="C22" s="58">
        <f>表八!B34</f>
        <v>122</v>
      </c>
      <c r="D22" s="58">
        <f t="shared" si="0"/>
        <v>0</v>
      </c>
      <c r="E22" s="57" t="s">
        <v>1275</v>
      </c>
      <c r="F22" s="60">
        <v>198</v>
      </c>
      <c r="G22" s="58">
        <f>表八!D70</f>
        <v>300</v>
      </c>
      <c r="H22" s="58">
        <f t="shared" si="1"/>
        <v>151.515151515152</v>
      </c>
    </row>
    <row r="23" ht="20.1" customHeight="1" spans="1:8">
      <c r="A23" s="85"/>
      <c r="B23" s="60"/>
      <c r="C23" s="60"/>
      <c r="D23" s="58">
        <f t="shared" si="0"/>
        <v>0</v>
      </c>
      <c r="E23" s="57" t="s">
        <v>1276</v>
      </c>
      <c r="F23" s="60"/>
      <c r="G23" s="58">
        <f>表八!D74</f>
        <v>0</v>
      </c>
      <c r="H23" s="58">
        <f t="shared" si="1"/>
        <v>0</v>
      </c>
    </row>
    <row r="24" ht="20.1" customHeight="1" spans="1:8">
      <c r="A24" s="57"/>
      <c r="B24" s="60"/>
      <c r="C24" s="60"/>
      <c r="D24" s="58">
        <f t="shared" si="0"/>
        <v>0</v>
      </c>
      <c r="E24" s="57" t="s">
        <v>1277</v>
      </c>
      <c r="F24" s="60"/>
      <c r="G24" s="58">
        <f>表八!D78</f>
        <v>0</v>
      </c>
      <c r="H24" s="58">
        <f t="shared" si="1"/>
        <v>0</v>
      </c>
    </row>
    <row r="25" ht="20.1" customHeight="1" spans="1:8">
      <c r="A25" s="60"/>
      <c r="B25" s="60"/>
      <c r="C25" s="60"/>
      <c r="D25" s="58">
        <f t="shared" si="0"/>
        <v>0</v>
      </c>
      <c r="E25" s="57" t="s">
        <v>1278</v>
      </c>
      <c r="F25" s="60"/>
      <c r="G25" s="58">
        <f>表八!D82</f>
        <v>0</v>
      </c>
      <c r="H25" s="58">
        <f t="shared" si="1"/>
        <v>0</v>
      </c>
    </row>
    <row r="26" ht="20.1" customHeight="1" spans="1:8">
      <c r="A26" s="60"/>
      <c r="B26" s="60"/>
      <c r="C26" s="60"/>
      <c r="D26" s="58">
        <f t="shared" si="0"/>
        <v>0</v>
      </c>
      <c r="E26" s="57" t="s">
        <v>1279</v>
      </c>
      <c r="F26" s="60"/>
      <c r="G26" s="58">
        <f>表八!D88</f>
        <v>0</v>
      </c>
      <c r="H26" s="58">
        <f t="shared" si="1"/>
        <v>0</v>
      </c>
    </row>
    <row r="27" ht="20.1" customHeight="1" spans="1:8">
      <c r="A27" s="60"/>
      <c r="B27" s="60"/>
      <c r="C27" s="60"/>
      <c r="D27" s="58">
        <f t="shared" si="0"/>
        <v>0</v>
      </c>
      <c r="E27" s="57" t="s">
        <v>1280</v>
      </c>
      <c r="F27" s="60"/>
      <c r="G27" s="58">
        <f>表八!D91</f>
        <v>0</v>
      </c>
      <c r="H27" s="58">
        <f t="shared" si="1"/>
        <v>0</v>
      </c>
    </row>
    <row r="28" ht="20.1" customHeight="1" spans="1:8">
      <c r="A28" s="59"/>
      <c r="B28" s="60"/>
      <c r="C28" s="60"/>
      <c r="D28" s="58">
        <f t="shared" si="0"/>
        <v>0</v>
      </c>
      <c r="E28" s="57" t="s">
        <v>1281</v>
      </c>
      <c r="F28" s="58">
        <f>SUM(F29:F33)</f>
        <v>620</v>
      </c>
      <c r="G28" s="58">
        <f>SUM(G29:G33)</f>
        <v>36</v>
      </c>
      <c r="H28" s="58">
        <f t="shared" si="1"/>
        <v>5.80645161290323</v>
      </c>
    </row>
    <row r="29" ht="20.1" customHeight="1" spans="1:8">
      <c r="A29" s="59"/>
      <c r="B29" s="60"/>
      <c r="C29" s="60"/>
      <c r="D29" s="58">
        <f t="shared" si="0"/>
        <v>0</v>
      </c>
      <c r="E29" s="57" t="s">
        <v>1282</v>
      </c>
      <c r="F29" s="60">
        <v>120</v>
      </c>
      <c r="G29" s="58">
        <f>表八!D101</f>
        <v>36</v>
      </c>
      <c r="H29" s="58">
        <f t="shared" si="1"/>
        <v>30</v>
      </c>
    </row>
    <row r="30" ht="20.1" customHeight="1" spans="1:8">
      <c r="A30" s="59"/>
      <c r="B30" s="60"/>
      <c r="C30" s="60"/>
      <c r="D30" s="58">
        <f t="shared" si="0"/>
        <v>0</v>
      </c>
      <c r="E30" s="61" t="s">
        <v>1283</v>
      </c>
      <c r="F30" s="60"/>
      <c r="G30" s="58">
        <f>表八!D106</f>
        <v>0</v>
      </c>
      <c r="H30" s="58">
        <f t="shared" si="1"/>
        <v>0</v>
      </c>
    </row>
    <row r="31" ht="20.1" customHeight="1" spans="1:8">
      <c r="A31" s="59"/>
      <c r="B31" s="60"/>
      <c r="C31" s="60"/>
      <c r="D31" s="58">
        <f t="shared" si="0"/>
        <v>0</v>
      </c>
      <c r="E31" s="61" t="s">
        <v>1284</v>
      </c>
      <c r="F31" s="60">
        <v>500</v>
      </c>
      <c r="G31" s="58">
        <f>表八!D111</f>
        <v>0</v>
      </c>
      <c r="H31" s="58">
        <f t="shared" si="1"/>
        <v>0</v>
      </c>
    </row>
    <row r="32" ht="20.1" customHeight="1" spans="1:8">
      <c r="A32" s="59"/>
      <c r="B32" s="60"/>
      <c r="C32" s="60"/>
      <c r="D32" s="58">
        <f t="shared" si="0"/>
        <v>0</v>
      </c>
      <c r="E32" s="86" t="s">
        <v>1285</v>
      </c>
      <c r="F32" s="60"/>
      <c r="G32" s="87"/>
      <c r="H32" s="58">
        <f t="shared" si="1"/>
        <v>0</v>
      </c>
    </row>
    <row r="33" ht="20.1" customHeight="1" spans="1:8">
      <c r="A33" s="59"/>
      <c r="B33" s="60"/>
      <c r="C33" s="60"/>
      <c r="D33" s="58">
        <f t="shared" si="0"/>
        <v>0</v>
      </c>
      <c r="E33" s="86" t="s">
        <v>1286</v>
      </c>
      <c r="F33" s="60"/>
      <c r="G33" s="87"/>
      <c r="H33" s="58">
        <f t="shared" si="1"/>
        <v>0</v>
      </c>
    </row>
    <row r="34" ht="20.1" customHeight="1" spans="1:8">
      <c r="A34" s="59"/>
      <c r="B34" s="60"/>
      <c r="C34" s="60"/>
      <c r="D34" s="58">
        <f t="shared" si="0"/>
        <v>0</v>
      </c>
      <c r="E34" s="59" t="s">
        <v>1287</v>
      </c>
      <c r="F34" s="58">
        <f>SUM(F35:F44)</f>
        <v>0</v>
      </c>
      <c r="G34" s="58">
        <f>SUM(G35:G44)</f>
        <v>0</v>
      </c>
      <c r="H34" s="58">
        <f t="shared" si="1"/>
        <v>0</v>
      </c>
    </row>
    <row r="35" ht="20.1" customHeight="1" spans="1:8">
      <c r="A35" s="59"/>
      <c r="B35" s="60"/>
      <c r="C35" s="60"/>
      <c r="D35" s="58">
        <f t="shared" si="0"/>
        <v>0</v>
      </c>
      <c r="E35" s="61" t="s">
        <v>1288</v>
      </c>
      <c r="F35" s="60"/>
      <c r="G35" s="58">
        <f>表八!D117</f>
        <v>0</v>
      </c>
      <c r="H35" s="58">
        <f t="shared" si="1"/>
        <v>0</v>
      </c>
    </row>
    <row r="36" ht="20.1" customHeight="1" spans="1:8">
      <c r="A36" s="59"/>
      <c r="B36" s="60"/>
      <c r="C36" s="60"/>
      <c r="D36" s="58">
        <f t="shared" si="0"/>
        <v>0</v>
      </c>
      <c r="E36" s="61" t="s">
        <v>1289</v>
      </c>
      <c r="F36" s="60"/>
      <c r="G36" s="58">
        <f>表八!D122</f>
        <v>0</v>
      </c>
      <c r="H36" s="58">
        <f t="shared" si="1"/>
        <v>0</v>
      </c>
    </row>
    <row r="37" ht="20.1" customHeight="1" spans="1:8">
      <c r="A37" s="59"/>
      <c r="B37" s="60"/>
      <c r="C37" s="60"/>
      <c r="D37" s="58">
        <f t="shared" si="0"/>
        <v>0</v>
      </c>
      <c r="E37" s="61" t="s">
        <v>1290</v>
      </c>
      <c r="F37" s="60"/>
      <c r="G37" s="58">
        <f>表八!D127</f>
        <v>0</v>
      </c>
      <c r="H37" s="58">
        <f t="shared" si="1"/>
        <v>0</v>
      </c>
    </row>
    <row r="38" s="44" customFormat="1" ht="20.1" customHeight="1" spans="1:8">
      <c r="A38" s="59"/>
      <c r="B38" s="60"/>
      <c r="C38" s="60"/>
      <c r="D38" s="58">
        <f t="shared" si="0"/>
        <v>0</v>
      </c>
      <c r="E38" s="61" t="s">
        <v>1291</v>
      </c>
      <c r="F38" s="60"/>
      <c r="G38" s="58">
        <f>表八!D132</f>
        <v>0</v>
      </c>
      <c r="H38" s="58">
        <f t="shared" si="1"/>
        <v>0</v>
      </c>
    </row>
    <row r="39" ht="20.1" customHeight="1" spans="1:8">
      <c r="A39" s="59"/>
      <c r="B39" s="60"/>
      <c r="C39" s="60"/>
      <c r="D39" s="58">
        <f t="shared" si="0"/>
        <v>0</v>
      </c>
      <c r="E39" s="61" t="s">
        <v>1292</v>
      </c>
      <c r="F39" s="60"/>
      <c r="G39" s="58">
        <f>表八!D141</f>
        <v>0</v>
      </c>
      <c r="H39" s="58">
        <f t="shared" si="1"/>
        <v>0</v>
      </c>
    </row>
    <row r="40" ht="20.1" customHeight="1" spans="1:8">
      <c r="A40" s="57"/>
      <c r="B40" s="60"/>
      <c r="C40" s="60"/>
      <c r="D40" s="58">
        <f t="shared" si="0"/>
        <v>0</v>
      </c>
      <c r="E40" s="61" t="s">
        <v>1293</v>
      </c>
      <c r="F40" s="60"/>
      <c r="G40" s="58">
        <f>表八!D148</f>
        <v>0</v>
      </c>
      <c r="H40" s="58">
        <f t="shared" si="1"/>
        <v>0</v>
      </c>
    </row>
    <row r="41" ht="20.1" customHeight="1" spans="1:8">
      <c r="A41" s="57"/>
      <c r="B41" s="60"/>
      <c r="C41" s="60"/>
      <c r="D41" s="58">
        <f t="shared" si="0"/>
        <v>0</v>
      </c>
      <c r="E41" s="61" t="s">
        <v>1294</v>
      </c>
      <c r="F41" s="60"/>
      <c r="G41" s="58">
        <f>表八!D157</f>
        <v>0</v>
      </c>
      <c r="H41" s="58">
        <f t="shared" si="1"/>
        <v>0</v>
      </c>
    </row>
    <row r="42" ht="20.1" customHeight="1" spans="1:8">
      <c r="A42" s="57"/>
      <c r="B42" s="60"/>
      <c r="C42" s="60"/>
      <c r="D42" s="58">
        <f t="shared" si="0"/>
        <v>0</v>
      </c>
      <c r="E42" s="61" t="s">
        <v>1295</v>
      </c>
      <c r="F42" s="60"/>
      <c r="G42" s="58">
        <f>表八!D160</f>
        <v>0</v>
      </c>
      <c r="H42" s="58">
        <f t="shared" si="1"/>
        <v>0</v>
      </c>
    </row>
    <row r="43" ht="20.1" customHeight="1" spans="1:8">
      <c r="A43" s="57"/>
      <c r="B43" s="60"/>
      <c r="C43" s="60"/>
      <c r="D43" s="58">
        <f t="shared" si="0"/>
        <v>0</v>
      </c>
      <c r="E43" s="61" t="s">
        <v>1296</v>
      </c>
      <c r="F43" s="60"/>
      <c r="G43" s="58">
        <f>表八!D163</f>
        <v>0</v>
      </c>
      <c r="H43" s="58">
        <f t="shared" si="1"/>
        <v>0</v>
      </c>
    </row>
    <row r="44" ht="20.1" customHeight="1" spans="1:8">
      <c r="A44" s="57"/>
      <c r="B44" s="60"/>
      <c r="C44" s="60"/>
      <c r="D44" s="58">
        <f t="shared" si="0"/>
        <v>0</v>
      </c>
      <c r="E44" s="61" t="s">
        <v>1297</v>
      </c>
      <c r="F44" s="60"/>
      <c r="G44" s="58">
        <f>表八!D164</f>
        <v>0</v>
      </c>
      <c r="H44" s="58">
        <f t="shared" si="1"/>
        <v>0</v>
      </c>
    </row>
    <row r="45" ht="20.1" customHeight="1" spans="1:8">
      <c r="A45" s="57"/>
      <c r="B45" s="60"/>
      <c r="C45" s="60"/>
      <c r="D45" s="58">
        <f t="shared" si="0"/>
        <v>0</v>
      </c>
      <c r="E45" s="59" t="s">
        <v>1298</v>
      </c>
      <c r="F45" s="58">
        <f>SUM(F46)</f>
        <v>0</v>
      </c>
      <c r="G45" s="58">
        <f>SUM(G46)</f>
        <v>0</v>
      </c>
      <c r="H45" s="58">
        <f t="shared" si="1"/>
        <v>0</v>
      </c>
    </row>
    <row r="46" ht="20.1" customHeight="1" spans="1:8">
      <c r="A46" s="57"/>
      <c r="B46" s="60"/>
      <c r="C46" s="60"/>
      <c r="D46" s="58">
        <f t="shared" si="0"/>
        <v>0</v>
      </c>
      <c r="E46" s="61" t="s">
        <v>1299</v>
      </c>
      <c r="F46" s="60"/>
      <c r="G46" s="58">
        <f>表八!D169</f>
        <v>0</v>
      </c>
      <c r="H46" s="58">
        <f t="shared" si="1"/>
        <v>0</v>
      </c>
    </row>
    <row r="47" ht="20.1" customHeight="1" spans="1:8">
      <c r="A47" s="57"/>
      <c r="B47" s="60"/>
      <c r="C47" s="60"/>
      <c r="D47" s="58">
        <f t="shared" si="0"/>
        <v>0</v>
      </c>
      <c r="E47" s="59" t="s">
        <v>1300</v>
      </c>
      <c r="F47" s="58">
        <f>SUM(F48:F50)</f>
        <v>4608</v>
      </c>
      <c r="G47" s="58">
        <f>SUM(G48:G50)</f>
        <v>276</v>
      </c>
      <c r="H47" s="58">
        <f t="shared" si="1"/>
        <v>5.98958333333333</v>
      </c>
    </row>
    <row r="48" ht="20.1" customHeight="1" spans="1:8">
      <c r="A48" s="64"/>
      <c r="B48" s="60"/>
      <c r="C48" s="60"/>
      <c r="D48" s="58">
        <f t="shared" si="0"/>
        <v>0</v>
      </c>
      <c r="E48" s="61" t="s">
        <v>1301</v>
      </c>
      <c r="F48" s="60">
        <v>3576</v>
      </c>
      <c r="G48" s="58">
        <f>表八!D173</f>
        <v>180</v>
      </c>
      <c r="H48" s="58">
        <f t="shared" si="1"/>
        <v>5.03355704697987</v>
      </c>
    </row>
    <row r="49" ht="20.1" customHeight="1" spans="1:8">
      <c r="A49" s="64"/>
      <c r="B49" s="60"/>
      <c r="C49" s="60"/>
      <c r="D49" s="58">
        <f t="shared" si="0"/>
        <v>0</v>
      </c>
      <c r="E49" s="61" t="s">
        <v>1302</v>
      </c>
      <c r="F49" s="60"/>
      <c r="G49" s="58">
        <f>表八!D177</f>
        <v>0</v>
      </c>
      <c r="H49" s="58">
        <f t="shared" si="1"/>
        <v>0</v>
      </c>
    </row>
    <row r="50" ht="20.1" customHeight="1" spans="1:8">
      <c r="A50" s="64"/>
      <c r="B50" s="60"/>
      <c r="C50" s="60"/>
      <c r="D50" s="58">
        <f t="shared" si="0"/>
        <v>0</v>
      </c>
      <c r="E50" s="61" t="s">
        <v>1303</v>
      </c>
      <c r="F50" s="61">
        <v>1032</v>
      </c>
      <c r="G50" s="58">
        <f>表八!D186</f>
        <v>96</v>
      </c>
      <c r="H50" s="58">
        <f t="shared" si="1"/>
        <v>9.30232558139535</v>
      </c>
    </row>
    <row r="51" ht="20.1" customHeight="1" spans="1:8">
      <c r="A51" s="64"/>
      <c r="B51" s="60"/>
      <c r="C51" s="60"/>
      <c r="D51" s="58">
        <f t="shared" si="0"/>
        <v>0</v>
      </c>
      <c r="E51" s="59" t="s">
        <v>1304</v>
      </c>
      <c r="F51" s="60"/>
      <c r="G51" s="58">
        <f>表八!D197</f>
        <v>400</v>
      </c>
      <c r="H51" s="58">
        <f t="shared" si="1"/>
        <v>0</v>
      </c>
    </row>
    <row r="52" ht="20.1" customHeight="1" spans="1:8">
      <c r="A52" s="64"/>
      <c r="B52" s="60"/>
      <c r="C52" s="60"/>
      <c r="D52" s="58">
        <f t="shared" si="0"/>
        <v>0</v>
      </c>
      <c r="E52" s="59" t="s">
        <v>1305</v>
      </c>
      <c r="F52" s="60"/>
      <c r="G52" s="58">
        <f>表八!D214</f>
        <v>30</v>
      </c>
      <c r="H52" s="58">
        <f t="shared" si="1"/>
        <v>0</v>
      </c>
    </row>
    <row r="53" ht="20.1" customHeight="1" spans="1:8">
      <c r="A53" s="64"/>
      <c r="B53" s="60"/>
      <c r="C53" s="60"/>
      <c r="D53" s="58">
        <f t="shared" si="0"/>
        <v>0</v>
      </c>
      <c r="E53" s="59" t="s">
        <v>1306</v>
      </c>
      <c r="F53" s="59">
        <v>7503</v>
      </c>
      <c r="G53" s="58">
        <f>表八!D231</f>
        <v>0</v>
      </c>
      <c r="H53" s="58">
        <f t="shared" si="1"/>
        <v>0</v>
      </c>
    </row>
    <row r="54" ht="20.1" customHeight="1" spans="1:8">
      <c r="A54" s="64"/>
      <c r="B54" s="60"/>
      <c r="C54" s="60"/>
      <c r="D54" s="58">
        <f t="shared" si="0"/>
        <v>0</v>
      </c>
      <c r="E54" s="59"/>
      <c r="F54" s="61"/>
      <c r="G54" s="60"/>
      <c r="H54" s="58">
        <f t="shared" si="1"/>
        <v>0</v>
      </c>
    </row>
    <row r="55" ht="20.1" customHeight="1" spans="1:8">
      <c r="A55" s="64"/>
      <c r="B55" s="60"/>
      <c r="C55" s="60"/>
      <c r="D55" s="58">
        <f t="shared" si="0"/>
        <v>0</v>
      </c>
      <c r="E55" s="59"/>
      <c r="F55" s="60"/>
      <c r="G55" s="60"/>
      <c r="H55" s="58">
        <f t="shared" si="1"/>
        <v>0</v>
      </c>
    </row>
    <row r="56" ht="20.1" customHeight="1" spans="1:8">
      <c r="A56" s="64"/>
      <c r="B56" s="60"/>
      <c r="C56" s="60"/>
      <c r="D56" s="58">
        <f t="shared" si="0"/>
        <v>0</v>
      </c>
      <c r="E56" s="59"/>
      <c r="F56" s="60"/>
      <c r="G56" s="60"/>
      <c r="H56" s="58">
        <f t="shared" si="1"/>
        <v>0</v>
      </c>
    </row>
    <row r="57" ht="20.1" customHeight="1" spans="1:8">
      <c r="A57" s="64"/>
      <c r="B57" s="60"/>
      <c r="C57" s="60"/>
      <c r="D57" s="58">
        <f t="shared" si="0"/>
        <v>0</v>
      </c>
      <c r="E57" s="59"/>
      <c r="F57" s="60"/>
      <c r="G57" s="60"/>
      <c r="H57" s="58">
        <f t="shared" si="1"/>
        <v>0</v>
      </c>
    </row>
    <row r="58" ht="20.1" customHeight="1" spans="1:8">
      <c r="A58" s="64"/>
      <c r="B58" s="60"/>
      <c r="C58" s="60"/>
      <c r="D58" s="58">
        <f t="shared" si="0"/>
        <v>0</v>
      </c>
      <c r="E58" s="59"/>
      <c r="F58" s="60"/>
      <c r="G58" s="60"/>
      <c r="H58" s="58">
        <f t="shared" si="1"/>
        <v>0</v>
      </c>
    </row>
    <row r="59" ht="20.1" customHeight="1" spans="1:8">
      <c r="A59" s="64"/>
      <c r="B59" s="60"/>
      <c r="C59" s="60"/>
      <c r="D59" s="58">
        <f t="shared" si="0"/>
        <v>0</v>
      </c>
      <c r="E59" s="59"/>
      <c r="F59" s="60"/>
      <c r="G59" s="60"/>
      <c r="H59" s="58">
        <f t="shared" si="1"/>
        <v>0</v>
      </c>
    </row>
    <row r="60" ht="20.1" customHeight="1" spans="1:8">
      <c r="A60" s="64"/>
      <c r="B60" s="60"/>
      <c r="C60" s="60"/>
      <c r="D60" s="58">
        <f t="shared" si="0"/>
        <v>0</v>
      </c>
      <c r="E60" s="59"/>
      <c r="F60" s="60"/>
      <c r="G60" s="60"/>
      <c r="H60" s="58">
        <f t="shared" si="1"/>
        <v>0</v>
      </c>
    </row>
    <row r="61" ht="20.1" customHeight="1" spans="1:8">
      <c r="A61" s="64"/>
      <c r="B61" s="60"/>
      <c r="C61" s="60"/>
      <c r="D61" s="58">
        <f t="shared" si="0"/>
        <v>0</v>
      </c>
      <c r="E61" s="64"/>
      <c r="F61" s="60"/>
      <c r="G61" s="60"/>
      <c r="H61" s="58">
        <f t="shared" si="1"/>
        <v>0</v>
      </c>
    </row>
    <row r="62" ht="20.1" customHeight="1" spans="1:8">
      <c r="A62" s="64" t="s">
        <v>52</v>
      </c>
      <c r="B62" s="58">
        <f>SUM(B6:B22)</f>
        <v>26513</v>
      </c>
      <c r="C62" s="58">
        <f>SUM(C6:C22)</f>
        <v>37419</v>
      </c>
      <c r="D62" s="58">
        <f t="shared" si="0"/>
        <v>141.134537773922</v>
      </c>
      <c r="E62" s="64" t="s">
        <v>1038</v>
      </c>
      <c r="F62" s="88">
        <f>SUM(F6,F10,F14,F17,F28,F34,F45,F47,F51,F52,F53)</f>
        <v>24518</v>
      </c>
      <c r="G62" s="88">
        <f>SUM(G6,G10,G14,G17,G28,G34,G45,G47,G51,G52,G53)</f>
        <v>36572</v>
      </c>
      <c r="H62" s="58">
        <f t="shared" si="1"/>
        <v>149.163879598662</v>
      </c>
    </row>
    <row r="63" ht="20.1" customHeight="1" spans="1:8">
      <c r="A63" s="80" t="s">
        <v>1045</v>
      </c>
      <c r="B63" s="58">
        <f>SUM(B64,B67,B68,B70,B71)</f>
        <v>4461</v>
      </c>
      <c r="C63" s="58">
        <f>SUM(C64,C67,C68,C70,C71)</f>
        <v>4153</v>
      </c>
      <c r="D63" s="60"/>
      <c r="E63" s="80" t="s">
        <v>1046</v>
      </c>
      <c r="F63" s="58">
        <f>SUM(F64,F67,F68,F69,F70)</f>
        <v>6456</v>
      </c>
      <c r="G63" s="58">
        <f>SUM(G64,G67,G68,G69,G70)</f>
        <v>5000</v>
      </c>
      <c r="H63" s="60"/>
    </row>
    <row r="64" ht="20.1" customHeight="1" spans="1:8">
      <c r="A64" s="60" t="s">
        <v>1307</v>
      </c>
      <c r="B64" s="58">
        <f>SUM(B65:B66)</f>
        <v>0</v>
      </c>
      <c r="C64" s="58">
        <f>SUM(C65:C66)</f>
        <v>497</v>
      </c>
      <c r="D64" s="60"/>
      <c r="E64" s="60" t="s">
        <v>1308</v>
      </c>
      <c r="F64" s="58">
        <f>SUM(F65:F66)</f>
        <v>0</v>
      </c>
      <c r="G64" s="58">
        <f>SUM(G65:G66)</f>
        <v>0</v>
      </c>
      <c r="H64" s="60"/>
    </row>
    <row r="65" ht="20.1" customHeight="1" spans="1:8">
      <c r="A65" s="60" t="s">
        <v>1309</v>
      </c>
      <c r="B65" s="60"/>
      <c r="C65" s="58">
        <f>表八!B260</f>
        <v>497</v>
      </c>
      <c r="D65" s="60"/>
      <c r="E65" s="60" t="s">
        <v>1310</v>
      </c>
      <c r="F65" s="60"/>
      <c r="G65" s="58">
        <f>表八!D260</f>
        <v>0</v>
      </c>
      <c r="H65" s="60"/>
    </row>
    <row r="66" ht="20.1" customHeight="1" spans="1:8">
      <c r="A66" s="60" t="s">
        <v>1311</v>
      </c>
      <c r="B66" s="60"/>
      <c r="C66" s="58">
        <f>表八!B261</f>
        <v>0</v>
      </c>
      <c r="D66" s="60"/>
      <c r="E66" s="60" t="s">
        <v>1312</v>
      </c>
      <c r="F66" s="60"/>
      <c r="G66" s="58">
        <f>表八!D261</f>
        <v>0</v>
      </c>
      <c r="H66" s="60"/>
    </row>
    <row r="67" ht="20.1" customHeight="1" spans="1:8">
      <c r="A67" s="60" t="s">
        <v>1116</v>
      </c>
      <c r="B67" s="60">
        <v>961</v>
      </c>
      <c r="C67" s="58">
        <f>表八!B262</f>
        <v>3656</v>
      </c>
      <c r="D67" s="60"/>
      <c r="E67" s="60" t="s">
        <v>1313</v>
      </c>
      <c r="F67" s="58">
        <v>2800</v>
      </c>
      <c r="G67" s="58">
        <f>表八!D262</f>
        <v>5000</v>
      </c>
      <c r="H67" s="60"/>
    </row>
    <row r="68" ht="20.1" customHeight="1" spans="1:8">
      <c r="A68" s="60" t="s">
        <v>1117</v>
      </c>
      <c r="B68" s="60"/>
      <c r="C68" s="58">
        <f>表八!B263</f>
        <v>0</v>
      </c>
      <c r="D68" s="60"/>
      <c r="E68" s="60" t="s">
        <v>1314</v>
      </c>
      <c r="F68" s="58">
        <f>表八!B262</f>
        <v>3656</v>
      </c>
      <c r="G68" s="58">
        <f>表八!D263</f>
        <v>0</v>
      </c>
      <c r="H68" s="60"/>
    </row>
    <row r="69" ht="20.1" customHeight="1" spans="1:8">
      <c r="A69" s="60" t="s">
        <v>1315</v>
      </c>
      <c r="B69" s="60"/>
      <c r="C69" s="58">
        <f>表八!B264</f>
        <v>0</v>
      </c>
      <c r="D69" s="60"/>
      <c r="E69" s="81" t="s">
        <v>1316</v>
      </c>
      <c r="F69" s="60"/>
      <c r="G69" s="58">
        <f>表八!D264</f>
        <v>0</v>
      </c>
      <c r="H69" s="60"/>
    </row>
    <row r="70" ht="20.1" customHeight="1" spans="1:8">
      <c r="A70" s="81" t="s">
        <v>1317</v>
      </c>
      <c r="B70" s="60"/>
      <c r="C70" s="58">
        <f>表八!B265</f>
        <v>0</v>
      </c>
      <c r="D70" s="60"/>
      <c r="E70" s="81" t="s">
        <v>1318</v>
      </c>
      <c r="F70" s="60"/>
      <c r="G70" s="58">
        <f>表八!D265</f>
        <v>0</v>
      </c>
      <c r="H70" s="60"/>
    </row>
    <row r="71" ht="20.1" customHeight="1" spans="1:8">
      <c r="A71" s="81" t="s">
        <v>1319</v>
      </c>
      <c r="B71" s="60">
        <v>3500</v>
      </c>
      <c r="C71" s="58">
        <f>表八!B266</f>
        <v>0</v>
      </c>
      <c r="D71" s="60"/>
      <c r="E71" s="81"/>
      <c r="F71" s="60"/>
      <c r="G71" s="60"/>
      <c r="H71" s="60"/>
    </row>
    <row r="72" ht="20.1" customHeight="1" spans="1:8">
      <c r="A72" s="81"/>
      <c r="B72" s="60"/>
      <c r="C72" s="60"/>
      <c r="D72" s="60"/>
      <c r="E72" s="81"/>
      <c r="F72" s="60"/>
      <c r="G72" s="60"/>
      <c r="H72" s="60"/>
    </row>
    <row r="73" ht="20.1" customHeight="1" spans="1:8">
      <c r="A73" s="64" t="s">
        <v>1132</v>
      </c>
      <c r="B73" s="58">
        <f>SUM(B62,B63)</f>
        <v>30974</v>
      </c>
      <c r="C73" s="58">
        <f>SUM(C62,C63)</f>
        <v>41572</v>
      </c>
      <c r="D73" s="60"/>
      <c r="E73" s="64" t="s">
        <v>1133</v>
      </c>
      <c r="F73" s="88">
        <f>SUM(F62:F63)</f>
        <v>30974</v>
      </c>
      <c r="G73" s="88">
        <f>SUM(G62:G63)</f>
        <v>41572</v>
      </c>
      <c r="H73" s="60"/>
    </row>
    <row r="74" ht="31.2" customHeight="1" spans="1:8">
      <c r="A74" s="89" t="s">
        <v>1320</v>
      </c>
      <c r="B74" s="90"/>
      <c r="C74" s="90"/>
      <c r="D74" s="91" t="s">
        <v>1321</v>
      </c>
      <c r="E74" s="92" t="str">
        <f>IF(F67-表三!C78=0,"正确","数据有误，请检查")</f>
        <v>数据有误，请检查</v>
      </c>
      <c r="F74" s="93">
        <f>B72-F72</f>
        <v>0</v>
      </c>
      <c r="G74" s="93">
        <f>C72-G72</f>
        <v>0</v>
      </c>
      <c r="H74" s="94"/>
    </row>
    <row r="75" ht="30.6" customHeight="1" spans="1:8">
      <c r="A75" s="95" t="s">
        <v>1322</v>
      </c>
      <c r="B75" s="90"/>
      <c r="C75" s="90"/>
      <c r="D75" s="91" t="s">
        <v>1321</v>
      </c>
      <c r="E75" s="92" t="str">
        <f>IF(C67-F68=0,"正确","数据有误，请检查")</f>
        <v>正确</v>
      </c>
      <c r="F75" s="94"/>
      <c r="G75" s="94"/>
      <c r="H75" s="94"/>
    </row>
    <row r="76" ht="36.6" customHeight="1" spans="1:6">
      <c r="A76" s="95" t="s">
        <v>1323</v>
      </c>
      <c r="B76" s="96"/>
      <c r="C76" s="96"/>
      <c r="D76" s="97" t="s">
        <v>1321</v>
      </c>
      <c r="E76" s="92" t="str">
        <f>IF(B73-F73=0,"正确","数据有误，请检查")</f>
        <v>正确</v>
      </c>
      <c r="F76" s="92" t="str">
        <f>IF(C73-G73=0,"正确","数据有误，请检查")</f>
        <v>正确</v>
      </c>
    </row>
  </sheetData>
  <mergeCells count="3">
    <mergeCell ref="A2:H2"/>
    <mergeCell ref="A4:D4"/>
    <mergeCell ref="E4:H4"/>
  </mergeCells>
  <printOptions horizontalCentered="1"/>
  <pageMargins left="0.472222222222222" right="0.472222222222222" top="0.393055555555556" bottom="0.472222222222222" header="0.118055555555556" footer="0.118055555555556"/>
  <pageSetup paperSize="9" scale="65" firstPageNumber="45" orientation="landscape" useFirstPageNumber="1"/>
  <headerFooter differentOddEven="1">
    <oddFooter>&amp;L&amp;16  —&amp;P—</oddFooter>
    <evenFooter>&amp;R&amp;16—&amp;P—</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3"/>
  <sheetViews>
    <sheetView showGridLines="0" showZeros="0" tabSelected="1" view="pageBreakPreview" zoomScaleNormal="90" workbookViewId="0">
      <pane ySplit="5" topLeftCell="A6" activePane="bottomLeft" state="frozen"/>
      <selection/>
      <selection pane="bottomLeft" activeCell="G275" sqref="G275"/>
    </sheetView>
  </sheetViews>
  <sheetFormatPr defaultColWidth="9" defaultRowHeight="13.5" outlineLevelCol="3"/>
  <cols>
    <col min="1" max="1" width="51" style="74" customWidth="1"/>
    <col min="2" max="2" width="13.7" style="74" customWidth="1"/>
    <col min="3" max="3" width="62.2" style="74" customWidth="1"/>
    <col min="4" max="4" width="15.6" style="74" customWidth="1"/>
    <col min="5" max="16384" width="9" style="74"/>
  </cols>
  <sheetData>
    <row r="1" ht="14.25" spans="1:1">
      <c r="A1" s="75" t="s">
        <v>1324</v>
      </c>
    </row>
    <row r="2" s="73" customFormat="1" ht="18" customHeight="1" spans="1:4">
      <c r="A2" s="47" t="s">
        <v>1325</v>
      </c>
      <c r="B2" s="47"/>
      <c r="C2" s="47"/>
      <c r="D2" s="47"/>
    </row>
    <row r="3" ht="14.25" customHeight="1" spans="4:4">
      <c r="D3" s="76" t="s">
        <v>21</v>
      </c>
    </row>
    <row r="4" ht="31.5" customHeight="1" spans="1:4">
      <c r="A4" s="77" t="s">
        <v>1041</v>
      </c>
      <c r="B4" s="78"/>
      <c r="C4" s="77" t="s">
        <v>1042</v>
      </c>
      <c r="D4" s="78"/>
    </row>
    <row r="5" ht="19.5" customHeight="1" spans="1:4">
      <c r="A5" s="52" t="s">
        <v>22</v>
      </c>
      <c r="B5" s="52" t="s">
        <v>24</v>
      </c>
      <c r="C5" s="52" t="s">
        <v>22</v>
      </c>
      <c r="D5" s="52" t="s">
        <v>24</v>
      </c>
    </row>
    <row r="6" ht="20.1" customHeight="1" spans="1:4">
      <c r="A6" s="57" t="s">
        <v>1242</v>
      </c>
      <c r="B6" s="60"/>
      <c r="C6" s="57" t="s">
        <v>1243</v>
      </c>
      <c r="D6" s="79">
        <f>SUM(D7,D13,D19)</f>
        <v>3</v>
      </c>
    </row>
    <row r="7" ht="20.1" customHeight="1" spans="1:4">
      <c r="A7" s="57" t="s">
        <v>1244</v>
      </c>
      <c r="B7" s="60"/>
      <c r="C7" s="59" t="s">
        <v>1245</v>
      </c>
      <c r="D7" s="58">
        <f>SUM(D8:D12)</f>
        <v>3</v>
      </c>
    </row>
    <row r="8" ht="20.1" customHeight="1" spans="1:4">
      <c r="A8" s="57" t="s">
        <v>1246</v>
      </c>
      <c r="B8" s="60"/>
      <c r="C8" s="59" t="s">
        <v>1326</v>
      </c>
      <c r="D8" s="60"/>
    </row>
    <row r="9" ht="20.1" customHeight="1" spans="1:4">
      <c r="A9" s="57" t="s">
        <v>1248</v>
      </c>
      <c r="B9" s="60"/>
      <c r="C9" s="59" t="s">
        <v>1327</v>
      </c>
      <c r="D9" s="60">
        <v>3</v>
      </c>
    </row>
    <row r="10" ht="20.1" customHeight="1" spans="1:4">
      <c r="A10" s="57" t="s">
        <v>1250</v>
      </c>
      <c r="B10" s="60">
        <v>41</v>
      </c>
      <c r="C10" s="59" t="s">
        <v>1328</v>
      </c>
      <c r="D10" s="60"/>
    </row>
    <row r="11" ht="20.1" customHeight="1" spans="1:4">
      <c r="A11" s="57" t="s">
        <v>1252</v>
      </c>
      <c r="B11" s="60"/>
      <c r="C11" s="59" t="s">
        <v>1329</v>
      </c>
      <c r="D11" s="60"/>
    </row>
    <row r="12" ht="20.1" customHeight="1" spans="1:4">
      <c r="A12" s="57" t="s">
        <v>1254</v>
      </c>
      <c r="B12" s="58">
        <f>SUM(B13:B17)</f>
        <v>37026</v>
      </c>
      <c r="C12" s="59" t="s">
        <v>1330</v>
      </c>
      <c r="D12" s="60"/>
    </row>
    <row r="13" ht="20.1" customHeight="1" spans="1:4">
      <c r="A13" s="60" t="s">
        <v>1331</v>
      </c>
      <c r="B13" s="60"/>
      <c r="C13" s="59" t="s">
        <v>1247</v>
      </c>
      <c r="D13" s="58">
        <f>SUM(D14:D18)</f>
        <v>0</v>
      </c>
    </row>
    <row r="14" ht="20.1" customHeight="1" spans="1:4">
      <c r="A14" s="60" t="s">
        <v>1332</v>
      </c>
      <c r="B14" s="60"/>
      <c r="C14" s="59" t="s">
        <v>1333</v>
      </c>
      <c r="D14" s="60"/>
    </row>
    <row r="15" ht="20.1" customHeight="1" spans="1:4">
      <c r="A15" s="60" t="s">
        <v>1334</v>
      </c>
      <c r="B15" s="60"/>
      <c r="C15" s="59" t="s">
        <v>1335</v>
      </c>
      <c r="D15" s="60"/>
    </row>
    <row r="16" ht="20.1" customHeight="1" spans="1:4">
      <c r="A16" s="60" t="s">
        <v>1336</v>
      </c>
      <c r="B16" s="60"/>
      <c r="C16" s="59" t="s">
        <v>1337</v>
      </c>
      <c r="D16" s="60"/>
    </row>
    <row r="17" ht="20.1" customHeight="1" spans="1:4">
      <c r="A17" s="60" t="s">
        <v>1338</v>
      </c>
      <c r="B17" s="60">
        <v>37026</v>
      </c>
      <c r="C17" s="59" t="s">
        <v>1339</v>
      </c>
      <c r="D17" s="60"/>
    </row>
    <row r="18" ht="20.1" customHeight="1" spans="1:4">
      <c r="A18" s="57" t="s">
        <v>1256</v>
      </c>
      <c r="B18" s="60"/>
      <c r="C18" s="59" t="s">
        <v>1340</v>
      </c>
      <c r="D18" s="60"/>
    </row>
    <row r="19" ht="20.1" customHeight="1" spans="1:4">
      <c r="A19" s="57" t="s">
        <v>1258</v>
      </c>
      <c r="B19" s="58">
        <f>SUM(B20:B21)</f>
        <v>0</v>
      </c>
      <c r="C19" s="59" t="s">
        <v>1249</v>
      </c>
      <c r="D19" s="58">
        <f>SUM(D20:D21)</f>
        <v>0</v>
      </c>
    </row>
    <row r="20" ht="20.1" customHeight="1" spans="1:4">
      <c r="A20" s="60" t="s">
        <v>1341</v>
      </c>
      <c r="B20" s="60"/>
      <c r="C20" s="62" t="s">
        <v>1342</v>
      </c>
      <c r="D20" s="60"/>
    </row>
    <row r="21" ht="20.1" customHeight="1" spans="1:4">
      <c r="A21" s="60" t="s">
        <v>1343</v>
      </c>
      <c r="B21" s="60"/>
      <c r="C21" s="62" t="s">
        <v>1344</v>
      </c>
      <c r="D21" s="60"/>
    </row>
    <row r="22" ht="20.1" customHeight="1" spans="1:4">
      <c r="A22" s="57" t="s">
        <v>1260</v>
      </c>
      <c r="B22" s="60">
        <v>55</v>
      </c>
      <c r="C22" s="57" t="s">
        <v>1251</v>
      </c>
      <c r="D22" s="58">
        <f>SUM(D23,D27,D31)</f>
        <v>475</v>
      </c>
    </row>
    <row r="23" ht="20.1" customHeight="1" spans="1:4">
      <c r="A23" s="57" t="s">
        <v>1262</v>
      </c>
      <c r="B23" s="60"/>
      <c r="C23" s="59" t="s">
        <v>1253</v>
      </c>
      <c r="D23" s="58">
        <f>SUM(D24:D26)</f>
        <v>475</v>
      </c>
    </row>
    <row r="24" ht="20.1" customHeight="1" spans="1:4">
      <c r="A24" s="57" t="s">
        <v>1264</v>
      </c>
      <c r="B24" s="60"/>
      <c r="C24" s="59" t="s">
        <v>1345</v>
      </c>
      <c r="D24" s="60">
        <v>41</v>
      </c>
    </row>
    <row r="25" ht="20.1" customHeight="1" spans="1:4">
      <c r="A25" s="57" t="s">
        <v>1266</v>
      </c>
      <c r="B25" s="60"/>
      <c r="C25" s="59" t="s">
        <v>1346</v>
      </c>
      <c r="D25" s="60">
        <v>434</v>
      </c>
    </row>
    <row r="26" ht="20.1" customHeight="1" spans="1:4">
      <c r="A26" s="57" t="s">
        <v>1268</v>
      </c>
      <c r="B26" s="60">
        <v>175</v>
      </c>
      <c r="C26" s="59" t="s">
        <v>1347</v>
      </c>
      <c r="D26" s="60"/>
    </row>
    <row r="27" ht="20.1" customHeight="1" spans="1:4">
      <c r="A27" s="57" t="s">
        <v>1270</v>
      </c>
      <c r="B27" s="58">
        <f>SUM(B28:B32)</f>
        <v>0</v>
      </c>
      <c r="C27" s="59" t="s">
        <v>1255</v>
      </c>
      <c r="D27" s="58">
        <f>SUM(D28:D30)</f>
        <v>0</v>
      </c>
    </row>
    <row r="28" ht="20.1" customHeight="1" spans="1:4">
      <c r="A28" s="60" t="s">
        <v>1348</v>
      </c>
      <c r="B28" s="60"/>
      <c r="C28" s="59" t="s">
        <v>1345</v>
      </c>
      <c r="D28" s="60"/>
    </row>
    <row r="29" ht="20.1" customHeight="1" spans="1:4">
      <c r="A29" s="60" t="s">
        <v>1349</v>
      </c>
      <c r="B29" s="60"/>
      <c r="C29" s="59" t="s">
        <v>1346</v>
      </c>
      <c r="D29" s="60"/>
    </row>
    <row r="30" ht="20.1" customHeight="1" spans="1:4">
      <c r="A30" s="60" t="s">
        <v>1350</v>
      </c>
      <c r="B30" s="60"/>
      <c r="C30" s="61" t="s">
        <v>1351</v>
      </c>
      <c r="D30" s="60"/>
    </row>
    <row r="31" ht="20.1" customHeight="1" spans="1:4">
      <c r="A31" s="60" t="s">
        <v>1352</v>
      </c>
      <c r="B31" s="60"/>
      <c r="C31" s="59" t="s">
        <v>1257</v>
      </c>
      <c r="D31" s="58">
        <f>SUM(D32:D33)</f>
        <v>0</v>
      </c>
    </row>
    <row r="32" ht="20.1" customHeight="1" spans="1:4">
      <c r="A32" s="60" t="s">
        <v>1353</v>
      </c>
      <c r="B32" s="60"/>
      <c r="C32" s="62" t="s">
        <v>1346</v>
      </c>
      <c r="D32" s="60"/>
    </row>
    <row r="33" ht="20.1" customHeight="1" spans="1:4">
      <c r="A33" s="57" t="s">
        <v>1272</v>
      </c>
      <c r="B33" s="60"/>
      <c r="C33" s="62" t="s">
        <v>1354</v>
      </c>
      <c r="D33" s="60"/>
    </row>
    <row r="34" ht="20.1" customHeight="1" spans="1:4">
      <c r="A34" s="60" t="s">
        <v>1274</v>
      </c>
      <c r="B34" s="60">
        <v>122</v>
      </c>
      <c r="C34" s="57" t="s">
        <v>1259</v>
      </c>
      <c r="D34" s="58">
        <f>SUM(D35,D40)</f>
        <v>0</v>
      </c>
    </row>
    <row r="35" ht="20.1" customHeight="1" spans="1:4">
      <c r="A35" s="60"/>
      <c r="B35" s="60"/>
      <c r="C35" s="57" t="s">
        <v>1261</v>
      </c>
      <c r="D35" s="58">
        <f>SUM(D36:D39)</f>
        <v>0</v>
      </c>
    </row>
    <row r="36" ht="20.1" customHeight="1" spans="1:4">
      <c r="A36" s="60"/>
      <c r="B36" s="60"/>
      <c r="C36" s="57" t="s">
        <v>1355</v>
      </c>
      <c r="D36" s="60"/>
    </row>
    <row r="37" ht="20.1" customHeight="1" spans="1:4">
      <c r="A37" s="60"/>
      <c r="B37" s="60"/>
      <c r="C37" s="57" t="s">
        <v>1356</v>
      </c>
      <c r="D37" s="60"/>
    </row>
    <row r="38" ht="20.1" customHeight="1" spans="1:4">
      <c r="A38" s="60"/>
      <c r="B38" s="60"/>
      <c r="C38" s="57" t="s">
        <v>1357</v>
      </c>
      <c r="D38" s="60"/>
    </row>
    <row r="39" ht="20.1" customHeight="1" spans="1:4">
      <c r="A39" s="60"/>
      <c r="B39" s="60"/>
      <c r="C39" s="57" t="s">
        <v>1358</v>
      </c>
      <c r="D39" s="60"/>
    </row>
    <row r="40" ht="20.1" customHeight="1" spans="1:4">
      <c r="A40" s="60"/>
      <c r="B40" s="60"/>
      <c r="C40" s="57" t="s">
        <v>1263</v>
      </c>
      <c r="D40" s="58">
        <f>SUM(D41:D44)</f>
        <v>0</v>
      </c>
    </row>
    <row r="41" ht="20.1" customHeight="1" spans="1:4">
      <c r="A41" s="60"/>
      <c r="B41" s="60"/>
      <c r="C41" s="57" t="s">
        <v>1359</v>
      </c>
      <c r="D41" s="60"/>
    </row>
    <row r="42" ht="20.1" customHeight="1" spans="1:4">
      <c r="A42" s="60"/>
      <c r="B42" s="60"/>
      <c r="C42" s="57" t="s">
        <v>1360</v>
      </c>
      <c r="D42" s="60"/>
    </row>
    <row r="43" ht="20.1" customHeight="1" spans="1:4">
      <c r="A43" s="59"/>
      <c r="B43" s="60"/>
      <c r="C43" s="57" t="s">
        <v>1361</v>
      </c>
      <c r="D43" s="60"/>
    </row>
    <row r="44" ht="20.1" customHeight="1" spans="1:4">
      <c r="A44" s="59"/>
      <c r="B44" s="60"/>
      <c r="C44" s="57" t="s">
        <v>1362</v>
      </c>
      <c r="D44" s="60"/>
    </row>
    <row r="45" ht="20.1" customHeight="1" spans="1:4">
      <c r="A45" s="59"/>
      <c r="B45" s="60"/>
      <c r="C45" s="57" t="s">
        <v>1265</v>
      </c>
      <c r="D45" s="58">
        <f>SUM(D46,D59,D63,D64,D70,D74,D78,D82,D88,D91)</f>
        <v>35352</v>
      </c>
    </row>
    <row r="46" s="44" customFormat="1" ht="20.1" customHeight="1" spans="1:4">
      <c r="A46" s="59"/>
      <c r="B46" s="60"/>
      <c r="C46" s="57" t="s">
        <v>1267</v>
      </c>
      <c r="D46" s="58">
        <f>SUM(D47:D58)</f>
        <v>34570</v>
      </c>
    </row>
    <row r="47" ht="20.1" customHeight="1" spans="1:4">
      <c r="A47" s="59"/>
      <c r="B47" s="60"/>
      <c r="C47" s="61" t="s">
        <v>1363</v>
      </c>
      <c r="D47" s="60">
        <v>2475</v>
      </c>
    </row>
    <row r="48" ht="20.1" customHeight="1" spans="1:4">
      <c r="A48" s="59"/>
      <c r="B48" s="60"/>
      <c r="C48" s="61" t="s">
        <v>1364</v>
      </c>
      <c r="D48" s="60">
        <v>5082</v>
      </c>
    </row>
    <row r="49" ht="20.1" customHeight="1" spans="1:4">
      <c r="A49" s="59"/>
      <c r="B49" s="60"/>
      <c r="C49" s="61" t="s">
        <v>1365</v>
      </c>
      <c r="D49" s="60">
        <v>10279</v>
      </c>
    </row>
    <row r="50" ht="20.1" customHeight="1" spans="1:4">
      <c r="A50" s="59"/>
      <c r="B50" s="60"/>
      <c r="C50" s="61" t="s">
        <v>1366</v>
      </c>
      <c r="D50" s="60">
        <v>1374</v>
      </c>
    </row>
    <row r="51" ht="20.1" customHeight="1" spans="1:4">
      <c r="A51" s="59"/>
      <c r="B51" s="60"/>
      <c r="C51" s="61" t="s">
        <v>1367</v>
      </c>
      <c r="D51" s="60">
        <v>199</v>
      </c>
    </row>
    <row r="52" ht="20.1" customHeight="1" spans="1:4">
      <c r="A52" s="59"/>
      <c r="B52" s="60"/>
      <c r="C52" s="61" t="s">
        <v>1368</v>
      </c>
      <c r="D52" s="60">
        <v>0</v>
      </c>
    </row>
    <row r="53" ht="20.1" customHeight="1" spans="1:4">
      <c r="A53" s="59"/>
      <c r="B53" s="60"/>
      <c r="C53" s="61" t="s">
        <v>1369</v>
      </c>
      <c r="D53" s="60">
        <v>0</v>
      </c>
    </row>
    <row r="54" ht="20.1" customHeight="1" spans="1:4">
      <c r="A54" s="59"/>
      <c r="B54" s="60"/>
      <c r="C54" s="61" t="s">
        <v>1370</v>
      </c>
      <c r="D54" s="60">
        <v>0</v>
      </c>
    </row>
    <row r="55" ht="20.1" customHeight="1" spans="1:4">
      <c r="A55" s="57"/>
      <c r="B55" s="60"/>
      <c r="C55" s="61" t="s">
        <v>1371</v>
      </c>
      <c r="D55" s="60">
        <v>0</v>
      </c>
    </row>
    <row r="56" ht="20.1" customHeight="1" spans="1:4">
      <c r="A56" s="57"/>
      <c r="B56" s="60"/>
      <c r="C56" s="61" t="s">
        <v>1372</v>
      </c>
      <c r="D56" s="60">
        <v>0</v>
      </c>
    </row>
    <row r="57" ht="20.1" customHeight="1" spans="1:4">
      <c r="A57" s="57"/>
      <c r="B57" s="60"/>
      <c r="C57" s="61" t="s">
        <v>937</v>
      </c>
      <c r="D57" s="60">
        <v>0</v>
      </c>
    </row>
    <row r="58" ht="20.1" customHeight="1" spans="1:4">
      <c r="A58" s="57"/>
      <c r="B58" s="60"/>
      <c r="C58" s="61" t="s">
        <v>1373</v>
      </c>
      <c r="D58" s="60">
        <v>15161</v>
      </c>
    </row>
    <row r="59" ht="20.1" customHeight="1" spans="1:4">
      <c r="A59" s="57"/>
      <c r="B59" s="60"/>
      <c r="C59" s="57" t="s">
        <v>1269</v>
      </c>
      <c r="D59" s="58">
        <f>SUM(D60:D62)</f>
        <v>160</v>
      </c>
    </row>
    <row r="60" ht="20.1" customHeight="1" spans="1:4">
      <c r="A60" s="57"/>
      <c r="B60" s="60"/>
      <c r="C60" s="61" t="s">
        <v>1363</v>
      </c>
      <c r="D60" s="60"/>
    </row>
    <row r="61" ht="20.1" customHeight="1" spans="1:4">
      <c r="A61" s="57"/>
      <c r="B61" s="60"/>
      <c r="C61" s="61" t="s">
        <v>1364</v>
      </c>
      <c r="D61" s="60"/>
    </row>
    <row r="62" ht="20.1" customHeight="1" spans="1:4">
      <c r="A62" s="57"/>
      <c r="B62" s="60"/>
      <c r="C62" s="61" t="s">
        <v>1374</v>
      </c>
      <c r="D62" s="60">
        <v>160</v>
      </c>
    </row>
    <row r="63" ht="20.1" customHeight="1" spans="1:4">
      <c r="A63" s="57"/>
      <c r="B63" s="60"/>
      <c r="C63" s="57" t="s">
        <v>1271</v>
      </c>
      <c r="D63" s="60">
        <v>122</v>
      </c>
    </row>
    <row r="64" ht="20.1" customHeight="1" spans="1:4">
      <c r="A64" s="57"/>
      <c r="B64" s="60"/>
      <c r="C64" s="57" t="s">
        <v>1273</v>
      </c>
      <c r="D64" s="58">
        <f>SUM(D65:D69)</f>
        <v>200</v>
      </c>
    </row>
    <row r="65" ht="20.1" customHeight="1" spans="1:4">
      <c r="A65" s="57"/>
      <c r="B65" s="60"/>
      <c r="C65" s="61" t="s">
        <v>1375</v>
      </c>
      <c r="D65" s="60"/>
    </row>
    <row r="66" ht="20.1" customHeight="1" spans="1:4">
      <c r="A66" s="57"/>
      <c r="B66" s="80"/>
      <c r="C66" s="61" t="s">
        <v>1376</v>
      </c>
      <c r="D66" s="60"/>
    </row>
    <row r="67" ht="20.1" customHeight="1" spans="1:4">
      <c r="A67" s="57"/>
      <c r="B67" s="60"/>
      <c r="C67" s="61" t="s">
        <v>1377</v>
      </c>
      <c r="D67" s="60"/>
    </row>
    <row r="68" ht="20.1" customHeight="1" spans="1:4">
      <c r="A68" s="57"/>
      <c r="B68" s="60"/>
      <c r="C68" s="61" t="s">
        <v>1378</v>
      </c>
      <c r="D68" s="60"/>
    </row>
    <row r="69" ht="20.1" customHeight="1" spans="1:4">
      <c r="A69" s="57"/>
      <c r="B69" s="60"/>
      <c r="C69" s="61" t="s">
        <v>1379</v>
      </c>
      <c r="D69" s="60">
        <v>200</v>
      </c>
    </row>
    <row r="70" ht="20.1" customHeight="1" spans="1:4">
      <c r="A70" s="57"/>
      <c r="B70" s="60"/>
      <c r="C70" s="57" t="s">
        <v>1380</v>
      </c>
      <c r="D70" s="58">
        <f>SUM(D71:D73)</f>
        <v>300</v>
      </c>
    </row>
    <row r="71" ht="20.1" customHeight="1" spans="1:4">
      <c r="A71" s="57"/>
      <c r="B71" s="60"/>
      <c r="C71" s="57" t="s">
        <v>1381</v>
      </c>
      <c r="D71" s="60">
        <v>145</v>
      </c>
    </row>
    <row r="72" ht="20.1" customHeight="1" spans="1:4">
      <c r="A72" s="57"/>
      <c r="B72" s="60"/>
      <c r="C72" s="57" t="s">
        <v>1382</v>
      </c>
      <c r="D72" s="60">
        <v>30</v>
      </c>
    </row>
    <row r="73" ht="20.1" customHeight="1" spans="1:4">
      <c r="A73" s="57"/>
      <c r="B73" s="60"/>
      <c r="C73" s="57" t="s">
        <v>1383</v>
      </c>
      <c r="D73" s="60">
        <v>125</v>
      </c>
    </row>
    <row r="74" ht="20.1" customHeight="1" spans="1:4">
      <c r="A74" s="57"/>
      <c r="B74" s="60"/>
      <c r="C74" s="57" t="s">
        <v>1276</v>
      </c>
      <c r="D74" s="58">
        <f>SUM(D75:D77)</f>
        <v>0</v>
      </c>
    </row>
    <row r="75" ht="20.1" customHeight="1" spans="1:4">
      <c r="A75" s="57"/>
      <c r="B75" s="60"/>
      <c r="C75" s="62" t="s">
        <v>1363</v>
      </c>
      <c r="D75" s="60"/>
    </row>
    <row r="76" ht="20.1" customHeight="1" spans="1:4">
      <c r="A76" s="57"/>
      <c r="B76" s="60"/>
      <c r="C76" s="62" t="s">
        <v>1364</v>
      </c>
      <c r="D76" s="60"/>
    </row>
    <row r="77" ht="20.1" customHeight="1" spans="1:4">
      <c r="A77" s="57"/>
      <c r="B77" s="60"/>
      <c r="C77" s="62" t="s">
        <v>1384</v>
      </c>
      <c r="D77" s="60"/>
    </row>
    <row r="78" ht="20.1" customHeight="1" spans="1:4">
      <c r="A78" s="57"/>
      <c r="B78" s="60"/>
      <c r="C78" s="57" t="s">
        <v>1277</v>
      </c>
      <c r="D78" s="58">
        <f>SUM(D79:D81)</f>
        <v>0</v>
      </c>
    </row>
    <row r="79" ht="20.1" customHeight="1" spans="1:4">
      <c r="A79" s="57"/>
      <c r="B79" s="60"/>
      <c r="C79" s="62" t="s">
        <v>1363</v>
      </c>
      <c r="D79" s="60"/>
    </row>
    <row r="80" ht="20.1" customHeight="1" spans="1:4">
      <c r="A80" s="57"/>
      <c r="B80" s="60"/>
      <c r="C80" s="62" t="s">
        <v>1364</v>
      </c>
      <c r="D80" s="60"/>
    </row>
    <row r="81" ht="20.1" customHeight="1" spans="1:4">
      <c r="A81" s="57"/>
      <c r="B81" s="60"/>
      <c r="C81" s="62" t="s">
        <v>1385</v>
      </c>
      <c r="D81" s="60"/>
    </row>
    <row r="82" ht="20.1" customHeight="1" spans="1:4">
      <c r="A82" s="57"/>
      <c r="B82" s="60"/>
      <c r="C82" s="57" t="s">
        <v>1278</v>
      </c>
      <c r="D82" s="58">
        <f>SUM(D83:D87)</f>
        <v>0</v>
      </c>
    </row>
    <row r="83" ht="20.1" customHeight="1" spans="1:4">
      <c r="A83" s="57"/>
      <c r="B83" s="60"/>
      <c r="C83" s="62" t="s">
        <v>1375</v>
      </c>
      <c r="D83" s="60"/>
    </row>
    <row r="84" ht="20.1" customHeight="1" spans="1:4">
      <c r="A84" s="57"/>
      <c r="B84" s="60"/>
      <c r="C84" s="62" t="s">
        <v>1376</v>
      </c>
      <c r="D84" s="60"/>
    </row>
    <row r="85" ht="20.1" customHeight="1" spans="1:4">
      <c r="A85" s="57"/>
      <c r="B85" s="60"/>
      <c r="C85" s="62" t="s">
        <v>1377</v>
      </c>
      <c r="D85" s="60"/>
    </row>
    <row r="86" ht="20.1" customHeight="1" spans="1:4">
      <c r="A86" s="57"/>
      <c r="B86" s="60"/>
      <c r="C86" s="62" t="s">
        <v>1378</v>
      </c>
      <c r="D86" s="60"/>
    </row>
    <row r="87" ht="20.1" customHeight="1" spans="1:4">
      <c r="A87" s="57"/>
      <c r="B87" s="60"/>
      <c r="C87" s="62" t="s">
        <v>1386</v>
      </c>
      <c r="D87" s="60"/>
    </row>
    <row r="88" ht="20.1" customHeight="1" spans="1:4">
      <c r="A88" s="57"/>
      <c r="B88" s="60"/>
      <c r="C88" s="57" t="s">
        <v>1279</v>
      </c>
      <c r="D88" s="58">
        <f>SUM(D89:D90)</f>
        <v>0</v>
      </c>
    </row>
    <row r="89" ht="20.1" customHeight="1" spans="1:4">
      <c r="A89" s="57"/>
      <c r="B89" s="60"/>
      <c r="C89" s="62" t="s">
        <v>1381</v>
      </c>
      <c r="D89" s="60"/>
    </row>
    <row r="90" ht="20.1" customHeight="1" spans="1:4">
      <c r="A90" s="57"/>
      <c r="B90" s="60"/>
      <c r="C90" s="62" t="s">
        <v>1387</v>
      </c>
      <c r="D90" s="60"/>
    </row>
    <row r="91" ht="20.1" customHeight="1" spans="1:4">
      <c r="A91" s="57"/>
      <c r="B91" s="60"/>
      <c r="C91" s="62" t="s">
        <v>1280</v>
      </c>
      <c r="D91" s="58">
        <f>SUM(D92:D99)</f>
        <v>0</v>
      </c>
    </row>
    <row r="92" ht="20.1" customHeight="1" spans="1:4">
      <c r="A92" s="57"/>
      <c r="B92" s="60"/>
      <c r="C92" s="62" t="s">
        <v>1363</v>
      </c>
      <c r="D92" s="60"/>
    </row>
    <row r="93" ht="20.1" customHeight="1" spans="1:4">
      <c r="A93" s="57"/>
      <c r="B93" s="60"/>
      <c r="C93" s="62" t="s">
        <v>1364</v>
      </c>
      <c r="D93" s="60"/>
    </row>
    <row r="94" ht="20.1" customHeight="1" spans="1:4">
      <c r="A94" s="57"/>
      <c r="B94" s="60"/>
      <c r="C94" s="62" t="s">
        <v>1365</v>
      </c>
      <c r="D94" s="60"/>
    </row>
    <row r="95" ht="20.1" customHeight="1" spans="1:4">
      <c r="A95" s="57"/>
      <c r="B95" s="60"/>
      <c r="C95" s="62" t="s">
        <v>1366</v>
      </c>
      <c r="D95" s="60"/>
    </row>
    <row r="96" ht="20.1" customHeight="1" spans="1:4">
      <c r="A96" s="57"/>
      <c r="B96" s="60"/>
      <c r="C96" s="62" t="s">
        <v>1369</v>
      </c>
      <c r="D96" s="60"/>
    </row>
    <row r="97" ht="20.1" customHeight="1" spans="1:4">
      <c r="A97" s="57"/>
      <c r="B97" s="60"/>
      <c r="C97" s="62" t="s">
        <v>1371</v>
      </c>
      <c r="D97" s="60"/>
    </row>
    <row r="98" ht="20.1" customHeight="1" spans="1:4">
      <c r="A98" s="57"/>
      <c r="B98" s="60"/>
      <c r="C98" s="62" t="s">
        <v>1372</v>
      </c>
      <c r="D98" s="60"/>
    </row>
    <row r="99" ht="20.1" customHeight="1" spans="1:4">
      <c r="A99" s="57"/>
      <c r="B99" s="60"/>
      <c r="C99" s="62" t="s">
        <v>1388</v>
      </c>
      <c r="D99" s="60"/>
    </row>
    <row r="100" ht="20.1" customHeight="1" spans="1:4">
      <c r="A100" s="57"/>
      <c r="B100" s="60"/>
      <c r="C100" s="57" t="s">
        <v>1281</v>
      </c>
      <c r="D100" s="58">
        <f>SUM(D101,D106,D111)</f>
        <v>36</v>
      </c>
    </row>
    <row r="101" ht="20.1" customHeight="1" spans="1:4">
      <c r="A101" s="57"/>
      <c r="B101" s="60"/>
      <c r="C101" s="61" t="s">
        <v>1282</v>
      </c>
      <c r="D101" s="58">
        <f>SUM(D102:D105)</f>
        <v>36</v>
      </c>
    </row>
    <row r="102" ht="20.1" customHeight="1" spans="1:4">
      <c r="A102" s="57"/>
      <c r="B102" s="60"/>
      <c r="C102" s="61" t="s">
        <v>1346</v>
      </c>
      <c r="D102" s="60">
        <v>36</v>
      </c>
    </row>
    <row r="103" ht="20.1" customHeight="1" spans="1:4">
      <c r="A103" s="57"/>
      <c r="B103" s="60"/>
      <c r="C103" s="61" t="s">
        <v>1389</v>
      </c>
      <c r="D103" s="60"/>
    </row>
    <row r="104" ht="20.1" customHeight="1" spans="1:4">
      <c r="A104" s="57"/>
      <c r="B104" s="60"/>
      <c r="C104" s="61" t="s">
        <v>1390</v>
      </c>
      <c r="D104" s="60"/>
    </row>
    <row r="105" ht="20.1" customHeight="1" spans="1:4">
      <c r="A105" s="57"/>
      <c r="B105" s="60"/>
      <c r="C105" s="61" t="s">
        <v>1391</v>
      </c>
      <c r="D105" s="60"/>
    </row>
    <row r="106" ht="20.1" customHeight="1" spans="1:4">
      <c r="A106" s="57"/>
      <c r="B106" s="60"/>
      <c r="C106" s="61" t="s">
        <v>1283</v>
      </c>
      <c r="D106" s="58">
        <f>SUM(D107:D110)</f>
        <v>0</v>
      </c>
    </row>
    <row r="107" ht="20.1" customHeight="1" spans="1:4">
      <c r="A107" s="57"/>
      <c r="B107" s="60"/>
      <c r="C107" s="61" t="s">
        <v>1346</v>
      </c>
      <c r="D107" s="60"/>
    </row>
    <row r="108" ht="20.1" customHeight="1" spans="1:4">
      <c r="A108" s="57"/>
      <c r="B108" s="60"/>
      <c r="C108" s="61" t="s">
        <v>1389</v>
      </c>
      <c r="D108" s="60"/>
    </row>
    <row r="109" ht="20.1" customHeight="1" spans="1:4">
      <c r="A109" s="57"/>
      <c r="B109" s="60"/>
      <c r="C109" s="61" t="s">
        <v>1392</v>
      </c>
      <c r="D109" s="60"/>
    </row>
    <row r="110" ht="20.1" customHeight="1" spans="1:4">
      <c r="A110" s="57"/>
      <c r="B110" s="60"/>
      <c r="C110" s="61" t="s">
        <v>1393</v>
      </c>
      <c r="D110" s="60"/>
    </row>
    <row r="111" ht="20.1" customHeight="1" spans="1:4">
      <c r="A111" s="57"/>
      <c r="B111" s="60"/>
      <c r="C111" s="61" t="s">
        <v>1284</v>
      </c>
      <c r="D111" s="58">
        <f>SUM(D112:D115)</f>
        <v>0</v>
      </c>
    </row>
    <row r="112" ht="20.1" customHeight="1" spans="1:4">
      <c r="A112" s="57"/>
      <c r="B112" s="60"/>
      <c r="C112" s="61" t="s">
        <v>716</v>
      </c>
      <c r="D112" s="60"/>
    </row>
    <row r="113" ht="20.1" customHeight="1" spans="1:4">
      <c r="A113" s="57"/>
      <c r="B113" s="60"/>
      <c r="C113" s="61" t="s">
        <v>1394</v>
      </c>
      <c r="D113" s="60"/>
    </row>
    <row r="114" ht="20.1" customHeight="1" spans="1:4">
      <c r="A114" s="57"/>
      <c r="B114" s="60"/>
      <c r="C114" s="61" t="s">
        <v>1395</v>
      </c>
      <c r="D114" s="60"/>
    </row>
    <row r="115" ht="20.1" customHeight="1" spans="1:4">
      <c r="A115" s="57"/>
      <c r="B115" s="60"/>
      <c r="C115" s="61" t="s">
        <v>1396</v>
      </c>
      <c r="D115" s="60"/>
    </row>
    <row r="116" ht="20.1" customHeight="1" spans="1:4">
      <c r="A116" s="57"/>
      <c r="B116" s="60"/>
      <c r="C116" s="59" t="s">
        <v>1287</v>
      </c>
      <c r="D116" s="58">
        <f>SUM(D117,D122,D127,D132,D141,D148,D157,D160,D163,D164)</f>
        <v>0</v>
      </c>
    </row>
    <row r="117" ht="20.1" customHeight="1" spans="1:4">
      <c r="A117" s="57"/>
      <c r="B117" s="60"/>
      <c r="C117" s="61" t="s">
        <v>1288</v>
      </c>
      <c r="D117" s="58">
        <f>SUM(D118:D121)</f>
        <v>0</v>
      </c>
    </row>
    <row r="118" ht="20.1" customHeight="1" spans="1:4">
      <c r="A118" s="57"/>
      <c r="B118" s="60"/>
      <c r="C118" s="61" t="s">
        <v>749</v>
      </c>
      <c r="D118" s="60"/>
    </row>
    <row r="119" ht="20.1" customHeight="1" spans="1:4">
      <c r="A119" s="57"/>
      <c r="B119" s="60"/>
      <c r="C119" s="61" t="s">
        <v>750</v>
      </c>
      <c r="D119" s="60"/>
    </row>
    <row r="120" ht="20.1" customHeight="1" spans="1:4">
      <c r="A120" s="57"/>
      <c r="B120" s="60"/>
      <c r="C120" s="61" t="s">
        <v>1397</v>
      </c>
      <c r="D120" s="60"/>
    </row>
    <row r="121" ht="20.1" customHeight="1" spans="1:4">
      <c r="A121" s="57"/>
      <c r="B121" s="60"/>
      <c r="C121" s="61" t="s">
        <v>1398</v>
      </c>
      <c r="D121" s="60"/>
    </row>
    <row r="122" ht="20.1" customHeight="1" spans="1:4">
      <c r="A122" s="57"/>
      <c r="B122" s="60"/>
      <c r="C122" s="61" t="s">
        <v>1289</v>
      </c>
      <c r="D122" s="58">
        <f>SUM(D123:D126)</f>
        <v>0</v>
      </c>
    </row>
    <row r="123" ht="20.1" customHeight="1" spans="1:4">
      <c r="A123" s="57"/>
      <c r="B123" s="60"/>
      <c r="C123" s="61" t="s">
        <v>1397</v>
      </c>
      <c r="D123" s="60"/>
    </row>
    <row r="124" ht="20.1" customHeight="1" spans="1:4">
      <c r="A124" s="57"/>
      <c r="B124" s="60"/>
      <c r="C124" s="61" t="s">
        <v>1399</v>
      </c>
      <c r="D124" s="60"/>
    </row>
    <row r="125" ht="20.1" customHeight="1" spans="1:4">
      <c r="A125" s="57"/>
      <c r="B125" s="60"/>
      <c r="C125" s="61" t="s">
        <v>1400</v>
      </c>
      <c r="D125" s="60"/>
    </row>
    <row r="126" ht="20.1" customHeight="1" spans="1:4">
      <c r="A126" s="57"/>
      <c r="B126" s="60"/>
      <c r="C126" s="61" t="s">
        <v>1401</v>
      </c>
      <c r="D126" s="60"/>
    </row>
    <row r="127" ht="20.1" customHeight="1" spans="1:4">
      <c r="A127" s="57"/>
      <c r="B127" s="60"/>
      <c r="C127" s="61" t="s">
        <v>1290</v>
      </c>
      <c r="D127" s="58">
        <f>SUM(D128:D131)</f>
        <v>0</v>
      </c>
    </row>
    <row r="128" ht="20.1" customHeight="1" spans="1:4">
      <c r="A128" s="57"/>
      <c r="B128" s="60"/>
      <c r="C128" s="61" t="s">
        <v>756</v>
      </c>
      <c r="D128" s="60"/>
    </row>
    <row r="129" ht="20.1" customHeight="1" spans="1:4">
      <c r="A129" s="57"/>
      <c r="B129" s="60"/>
      <c r="C129" s="61" t="s">
        <v>1402</v>
      </c>
      <c r="D129" s="60"/>
    </row>
    <row r="130" ht="20.1" customHeight="1" spans="1:4">
      <c r="A130" s="57"/>
      <c r="B130" s="60"/>
      <c r="C130" s="61" t="s">
        <v>1403</v>
      </c>
      <c r="D130" s="60"/>
    </row>
    <row r="131" ht="20.1" customHeight="1" spans="1:4">
      <c r="A131" s="57"/>
      <c r="B131" s="60"/>
      <c r="C131" s="61" t="s">
        <v>1404</v>
      </c>
      <c r="D131" s="60"/>
    </row>
    <row r="132" ht="20.1" customHeight="1" spans="1:4">
      <c r="A132" s="57"/>
      <c r="B132" s="60"/>
      <c r="C132" s="61" t="s">
        <v>1291</v>
      </c>
      <c r="D132" s="58">
        <f>SUM(D133:D140)</f>
        <v>0</v>
      </c>
    </row>
    <row r="133" ht="20.1" customHeight="1" spans="1:4">
      <c r="A133" s="57"/>
      <c r="B133" s="60"/>
      <c r="C133" s="61" t="s">
        <v>1405</v>
      </c>
      <c r="D133" s="60"/>
    </row>
    <row r="134" ht="20.1" customHeight="1" spans="1:4">
      <c r="A134" s="57"/>
      <c r="B134" s="60"/>
      <c r="C134" s="61" t="s">
        <v>1406</v>
      </c>
      <c r="D134" s="60"/>
    </row>
    <row r="135" ht="20.1" customHeight="1" spans="1:4">
      <c r="A135" s="57"/>
      <c r="B135" s="60"/>
      <c r="C135" s="61" t="s">
        <v>1407</v>
      </c>
      <c r="D135" s="60"/>
    </row>
    <row r="136" ht="20.1" customHeight="1" spans="1:4">
      <c r="A136" s="57"/>
      <c r="B136" s="60"/>
      <c r="C136" s="61" t="s">
        <v>1408</v>
      </c>
      <c r="D136" s="60"/>
    </row>
    <row r="137" ht="20.1" customHeight="1" spans="1:4">
      <c r="A137" s="57"/>
      <c r="B137" s="60"/>
      <c r="C137" s="61" t="s">
        <v>1409</v>
      </c>
      <c r="D137" s="60"/>
    </row>
    <row r="138" ht="20.1" customHeight="1" spans="1:4">
      <c r="A138" s="57"/>
      <c r="B138" s="60"/>
      <c r="C138" s="61" t="s">
        <v>1410</v>
      </c>
      <c r="D138" s="60"/>
    </row>
    <row r="139" ht="20.1" customHeight="1" spans="1:4">
      <c r="A139" s="57"/>
      <c r="B139" s="60"/>
      <c r="C139" s="61" t="s">
        <v>1411</v>
      </c>
      <c r="D139" s="60"/>
    </row>
    <row r="140" ht="20.1" customHeight="1" spans="1:4">
      <c r="A140" s="57"/>
      <c r="B140" s="60"/>
      <c r="C140" s="61" t="s">
        <v>1412</v>
      </c>
      <c r="D140" s="60"/>
    </row>
    <row r="141" ht="20.1" customHeight="1" spans="1:4">
      <c r="A141" s="57"/>
      <c r="B141" s="60"/>
      <c r="C141" s="61" t="s">
        <v>1292</v>
      </c>
      <c r="D141" s="58">
        <f>SUM(D142:D147)</f>
        <v>0</v>
      </c>
    </row>
    <row r="142" ht="20.1" customHeight="1" spans="1:4">
      <c r="A142" s="57"/>
      <c r="B142" s="60"/>
      <c r="C142" s="61" t="s">
        <v>1413</v>
      </c>
      <c r="D142" s="60"/>
    </row>
    <row r="143" ht="20.1" customHeight="1" spans="1:4">
      <c r="A143" s="57"/>
      <c r="B143" s="60"/>
      <c r="C143" s="61" t="s">
        <v>1414</v>
      </c>
      <c r="D143" s="60"/>
    </row>
    <row r="144" ht="20.1" customHeight="1" spans="1:4">
      <c r="A144" s="57"/>
      <c r="B144" s="60"/>
      <c r="C144" s="61" t="s">
        <v>1415</v>
      </c>
      <c r="D144" s="60"/>
    </row>
    <row r="145" ht="20.1" customHeight="1" spans="1:4">
      <c r="A145" s="57"/>
      <c r="B145" s="60"/>
      <c r="C145" s="61" t="s">
        <v>1416</v>
      </c>
      <c r="D145" s="60"/>
    </row>
    <row r="146" ht="20.1" customHeight="1" spans="1:4">
      <c r="A146" s="57"/>
      <c r="B146" s="60"/>
      <c r="C146" s="61" t="s">
        <v>1417</v>
      </c>
      <c r="D146" s="60"/>
    </row>
    <row r="147" ht="20.1" customHeight="1" spans="1:4">
      <c r="A147" s="57"/>
      <c r="B147" s="60"/>
      <c r="C147" s="61" t="s">
        <v>1418</v>
      </c>
      <c r="D147" s="60"/>
    </row>
    <row r="148" ht="20.1" customHeight="1" spans="1:4">
      <c r="A148" s="57"/>
      <c r="B148" s="60"/>
      <c r="C148" s="61" t="s">
        <v>1293</v>
      </c>
      <c r="D148" s="58">
        <f>SUM(D149:D156)</f>
        <v>0</v>
      </c>
    </row>
    <row r="149" ht="20.1" customHeight="1" spans="1:4">
      <c r="A149" s="57"/>
      <c r="B149" s="60"/>
      <c r="C149" s="61" t="s">
        <v>1419</v>
      </c>
      <c r="D149" s="60"/>
    </row>
    <row r="150" ht="20.1" customHeight="1" spans="1:4">
      <c r="A150" s="57"/>
      <c r="B150" s="60"/>
      <c r="C150" s="61" t="s">
        <v>777</v>
      </c>
      <c r="D150" s="60"/>
    </row>
    <row r="151" ht="20.1" customHeight="1" spans="1:4">
      <c r="A151" s="57"/>
      <c r="B151" s="60"/>
      <c r="C151" s="61" t="s">
        <v>1420</v>
      </c>
      <c r="D151" s="60"/>
    </row>
    <row r="152" ht="20.1" customHeight="1" spans="1:4">
      <c r="A152" s="57"/>
      <c r="B152" s="60"/>
      <c r="C152" s="61" t="s">
        <v>1421</v>
      </c>
      <c r="D152" s="60"/>
    </row>
    <row r="153" ht="20.1" customHeight="1" spans="1:4">
      <c r="A153" s="57"/>
      <c r="B153" s="60"/>
      <c r="C153" s="61" t="s">
        <v>1422</v>
      </c>
      <c r="D153" s="60"/>
    </row>
    <row r="154" ht="20.1" customHeight="1" spans="1:4">
      <c r="A154" s="57"/>
      <c r="B154" s="60"/>
      <c r="C154" s="61" t="s">
        <v>1423</v>
      </c>
      <c r="D154" s="60"/>
    </row>
    <row r="155" ht="20.1" customHeight="1" spans="1:4">
      <c r="A155" s="57"/>
      <c r="B155" s="60"/>
      <c r="C155" s="61" t="s">
        <v>1424</v>
      </c>
      <c r="D155" s="60"/>
    </row>
    <row r="156" ht="20.1" customHeight="1" spans="1:4">
      <c r="A156" s="57"/>
      <c r="B156" s="60"/>
      <c r="C156" s="61" t="s">
        <v>1425</v>
      </c>
      <c r="D156" s="60"/>
    </row>
    <row r="157" ht="20.1" customHeight="1" spans="1:4">
      <c r="A157" s="57"/>
      <c r="B157" s="60"/>
      <c r="C157" s="61" t="s">
        <v>1294</v>
      </c>
      <c r="D157" s="58">
        <f>SUM(D158:D159)</f>
        <v>0</v>
      </c>
    </row>
    <row r="158" ht="20.1" customHeight="1" spans="1:4">
      <c r="A158" s="57"/>
      <c r="B158" s="60"/>
      <c r="C158" s="62" t="s">
        <v>749</v>
      </c>
      <c r="D158" s="60"/>
    </row>
    <row r="159" ht="20.1" customHeight="1" spans="1:4">
      <c r="A159" s="57"/>
      <c r="B159" s="60"/>
      <c r="C159" s="62" t="s">
        <v>1426</v>
      </c>
      <c r="D159" s="60"/>
    </row>
    <row r="160" ht="20.1" customHeight="1" spans="1:4">
      <c r="A160" s="57"/>
      <c r="B160" s="60"/>
      <c r="C160" s="61" t="s">
        <v>1295</v>
      </c>
      <c r="D160" s="58">
        <f>SUM(D161:D162)</f>
        <v>0</v>
      </c>
    </row>
    <row r="161" ht="20.1" customHeight="1" spans="1:4">
      <c r="A161" s="57"/>
      <c r="B161" s="60"/>
      <c r="C161" s="62" t="s">
        <v>749</v>
      </c>
      <c r="D161" s="60"/>
    </row>
    <row r="162" ht="20.1" customHeight="1" spans="1:4">
      <c r="A162" s="57"/>
      <c r="B162" s="60"/>
      <c r="C162" s="62" t="s">
        <v>1427</v>
      </c>
      <c r="D162" s="60"/>
    </row>
    <row r="163" ht="20.1" customHeight="1" spans="1:4">
      <c r="A163" s="57"/>
      <c r="B163" s="60"/>
      <c r="C163" s="61" t="s">
        <v>1296</v>
      </c>
      <c r="D163" s="60"/>
    </row>
    <row r="164" ht="20.1" customHeight="1" spans="1:4">
      <c r="A164" s="57"/>
      <c r="B164" s="60"/>
      <c r="C164" s="61" t="s">
        <v>1297</v>
      </c>
      <c r="D164" s="58">
        <f>SUM(D165:D167)</f>
        <v>0</v>
      </c>
    </row>
    <row r="165" ht="20.1" customHeight="1" spans="1:4">
      <c r="A165" s="57"/>
      <c r="B165" s="60"/>
      <c r="C165" s="62" t="s">
        <v>756</v>
      </c>
      <c r="D165" s="60"/>
    </row>
    <row r="166" ht="20.1" customHeight="1" spans="1:4">
      <c r="A166" s="57"/>
      <c r="B166" s="60"/>
      <c r="C166" s="62" t="s">
        <v>1403</v>
      </c>
      <c r="D166" s="60"/>
    </row>
    <row r="167" ht="20.1" customHeight="1" spans="1:4">
      <c r="A167" s="57"/>
      <c r="B167" s="60"/>
      <c r="C167" s="62" t="s">
        <v>1428</v>
      </c>
      <c r="D167" s="60"/>
    </row>
    <row r="168" ht="20.1" customHeight="1" spans="1:4">
      <c r="A168" s="57"/>
      <c r="B168" s="60"/>
      <c r="C168" s="59" t="s">
        <v>1298</v>
      </c>
      <c r="D168" s="58">
        <f>SUM(D169)</f>
        <v>0</v>
      </c>
    </row>
    <row r="169" ht="20.1" customHeight="1" spans="1:4">
      <c r="A169" s="57"/>
      <c r="B169" s="60"/>
      <c r="C169" s="61" t="s">
        <v>1299</v>
      </c>
      <c r="D169" s="58">
        <f>SUM(D170:D171)</f>
        <v>0</v>
      </c>
    </row>
    <row r="170" ht="20.1" customHeight="1" spans="1:4">
      <c r="A170" s="57"/>
      <c r="B170" s="60"/>
      <c r="C170" s="61" t="s">
        <v>1429</v>
      </c>
      <c r="D170" s="60"/>
    </row>
    <row r="171" ht="20.1" customHeight="1" spans="1:4">
      <c r="A171" s="57"/>
      <c r="B171" s="60"/>
      <c r="C171" s="61" t="s">
        <v>1430</v>
      </c>
      <c r="D171" s="60"/>
    </row>
    <row r="172" ht="20.1" customHeight="1" spans="1:4">
      <c r="A172" s="57"/>
      <c r="B172" s="60"/>
      <c r="C172" s="59" t="s">
        <v>1300</v>
      </c>
      <c r="D172" s="58">
        <f>SUM(D173,D177,D186)</f>
        <v>276</v>
      </c>
    </row>
    <row r="173" ht="20.1" customHeight="1" spans="1:4">
      <c r="A173" s="57"/>
      <c r="B173" s="60"/>
      <c r="C173" s="61" t="s">
        <v>1301</v>
      </c>
      <c r="D173" s="58">
        <f>SUM(D174:D176)</f>
        <v>180</v>
      </c>
    </row>
    <row r="174" ht="20.1" customHeight="1" spans="1:4">
      <c r="A174" s="57"/>
      <c r="B174" s="60"/>
      <c r="C174" s="61" t="s">
        <v>1431</v>
      </c>
      <c r="D174" s="60"/>
    </row>
    <row r="175" ht="20.1" customHeight="1" spans="1:4">
      <c r="A175" s="57"/>
      <c r="B175" s="60"/>
      <c r="C175" s="61" t="s">
        <v>1432</v>
      </c>
      <c r="D175" s="60">
        <v>180</v>
      </c>
    </row>
    <row r="176" ht="20.1" customHeight="1" spans="1:4">
      <c r="A176" s="57"/>
      <c r="B176" s="60"/>
      <c r="C176" s="61" t="s">
        <v>1433</v>
      </c>
      <c r="D176" s="60"/>
    </row>
    <row r="177" ht="20.1" customHeight="1" spans="1:4">
      <c r="A177" s="57"/>
      <c r="B177" s="60"/>
      <c r="C177" s="61" t="s">
        <v>1302</v>
      </c>
      <c r="D177" s="58">
        <f>SUM(D178:D185)</f>
        <v>0</v>
      </c>
    </row>
    <row r="178" ht="20.1" customHeight="1" spans="1:4">
      <c r="A178" s="57"/>
      <c r="B178" s="60"/>
      <c r="C178" s="61" t="s">
        <v>1434</v>
      </c>
      <c r="D178" s="60"/>
    </row>
    <row r="179" ht="20.1" customHeight="1" spans="1:4">
      <c r="A179" s="57"/>
      <c r="B179" s="60"/>
      <c r="C179" s="61" t="s">
        <v>1435</v>
      </c>
      <c r="D179" s="60"/>
    </row>
    <row r="180" ht="20.1" customHeight="1" spans="1:4">
      <c r="A180" s="57"/>
      <c r="B180" s="60"/>
      <c r="C180" s="61" t="s">
        <v>1436</v>
      </c>
      <c r="D180" s="60"/>
    </row>
    <row r="181" ht="20.1" customHeight="1" spans="1:4">
      <c r="A181" s="57"/>
      <c r="B181" s="60"/>
      <c r="C181" s="61" t="s">
        <v>1437</v>
      </c>
      <c r="D181" s="60"/>
    </row>
    <row r="182" ht="20.1" customHeight="1" spans="1:4">
      <c r="A182" s="57"/>
      <c r="B182" s="60"/>
      <c r="C182" s="61" t="s">
        <v>1438</v>
      </c>
      <c r="D182" s="60"/>
    </row>
    <row r="183" ht="20.1" customHeight="1" spans="1:4">
      <c r="A183" s="57"/>
      <c r="B183" s="60"/>
      <c r="C183" s="61" t="s">
        <v>1439</v>
      </c>
      <c r="D183" s="60"/>
    </row>
    <row r="184" ht="20.1" customHeight="1" spans="1:4">
      <c r="A184" s="57"/>
      <c r="B184" s="60"/>
      <c r="C184" s="61" t="s">
        <v>1440</v>
      </c>
      <c r="D184" s="60"/>
    </row>
    <row r="185" ht="20.1" customHeight="1" spans="1:4">
      <c r="A185" s="57"/>
      <c r="B185" s="60"/>
      <c r="C185" s="61" t="s">
        <v>1441</v>
      </c>
      <c r="D185" s="60"/>
    </row>
    <row r="186" ht="20.1" customHeight="1" spans="1:4">
      <c r="A186" s="57"/>
      <c r="B186" s="60"/>
      <c r="C186" s="61" t="s">
        <v>1303</v>
      </c>
      <c r="D186" s="58">
        <f>SUM(D187:D196)</f>
        <v>96</v>
      </c>
    </row>
    <row r="187" ht="20.1" customHeight="1" spans="1:4">
      <c r="A187" s="57"/>
      <c r="B187" s="60"/>
      <c r="C187" s="61" t="s">
        <v>1442</v>
      </c>
      <c r="D187" s="60">
        <f>70+4</f>
        <v>74</v>
      </c>
    </row>
    <row r="188" ht="20.1" customHeight="1" spans="1:4">
      <c r="A188" s="57"/>
      <c r="B188" s="60"/>
      <c r="C188" s="61" t="s">
        <v>1443</v>
      </c>
      <c r="D188" s="60">
        <v>4</v>
      </c>
    </row>
    <row r="189" ht="20.1" customHeight="1" spans="1:4">
      <c r="A189" s="57"/>
      <c r="B189" s="60"/>
      <c r="C189" s="61" t="s">
        <v>1444</v>
      </c>
      <c r="D189" s="60"/>
    </row>
    <row r="190" ht="20.1" customHeight="1" spans="1:4">
      <c r="A190" s="57"/>
      <c r="B190" s="60"/>
      <c r="C190" s="61" t="s">
        <v>1445</v>
      </c>
      <c r="D190" s="60"/>
    </row>
    <row r="191" ht="20.1" customHeight="1" spans="1:4">
      <c r="A191" s="57"/>
      <c r="B191" s="60"/>
      <c r="C191" s="61" t="s">
        <v>1446</v>
      </c>
      <c r="D191" s="60">
        <v>18</v>
      </c>
    </row>
    <row r="192" ht="20.1" customHeight="1" spans="1:4">
      <c r="A192" s="57"/>
      <c r="B192" s="60"/>
      <c r="C192" s="61" t="s">
        <v>1447</v>
      </c>
      <c r="D192" s="60"/>
    </row>
    <row r="193" ht="20.1" customHeight="1" spans="1:4">
      <c r="A193" s="57"/>
      <c r="B193" s="60"/>
      <c r="C193" s="61" t="s">
        <v>1448</v>
      </c>
      <c r="D193" s="60"/>
    </row>
    <row r="194" ht="20.1" customHeight="1" spans="1:4">
      <c r="A194" s="57"/>
      <c r="B194" s="60"/>
      <c r="C194" s="61" t="s">
        <v>1449</v>
      </c>
      <c r="D194" s="60"/>
    </row>
    <row r="195" ht="20.1" customHeight="1" spans="1:4">
      <c r="A195" s="57"/>
      <c r="B195" s="60"/>
      <c r="C195" s="61" t="s">
        <v>1450</v>
      </c>
      <c r="D195" s="60"/>
    </row>
    <row r="196" ht="20.1" customHeight="1" spans="1:4">
      <c r="A196" s="57"/>
      <c r="B196" s="60"/>
      <c r="C196" s="61" t="s">
        <v>1451</v>
      </c>
      <c r="D196" s="60"/>
    </row>
    <row r="197" ht="20.1" customHeight="1" spans="1:4">
      <c r="A197" s="57"/>
      <c r="B197" s="60"/>
      <c r="C197" s="59" t="s">
        <v>1304</v>
      </c>
      <c r="D197" s="58">
        <f>SUM(D198:D213)</f>
        <v>400</v>
      </c>
    </row>
    <row r="198" ht="20.1" customHeight="1" spans="1:4">
      <c r="A198" s="57"/>
      <c r="B198" s="60"/>
      <c r="C198" s="59" t="s">
        <v>1452</v>
      </c>
      <c r="D198" s="60"/>
    </row>
    <row r="199" ht="20.1" customHeight="1" spans="1:4">
      <c r="A199" s="57"/>
      <c r="B199" s="60"/>
      <c r="C199" s="59" t="s">
        <v>1453</v>
      </c>
      <c r="D199" s="60"/>
    </row>
    <row r="200" ht="20.1" customHeight="1" spans="1:4">
      <c r="A200" s="57"/>
      <c r="B200" s="60"/>
      <c r="C200" s="59" t="s">
        <v>1454</v>
      </c>
      <c r="D200" s="60"/>
    </row>
    <row r="201" ht="20.1" customHeight="1" spans="1:4">
      <c r="A201" s="57"/>
      <c r="B201" s="60"/>
      <c r="C201" s="59" t="s">
        <v>1455</v>
      </c>
      <c r="D201" s="60">
        <v>400</v>
      </c>
    </row>
    <row r="202" ht="20.1" customHeight="1" spans="1:4">
      <c r="A202" s="57"/>
      <c r="B202" s="60"/>
      <c r="C202" s="59" t="s">
        <v>1456</v>
      </c>
      <c r="D202" s="60"/>
    </row>
    <row r="203" ht="20.1" customHeight="1" spans="1:4">
      <c r="A203" s="57"/>
      <c r="B203" s="60"/>
      <c r="C203" s="59" t="s">
        <v>1457</v>
      </c>
      <c r="D203" s="60"/>
    </row>
    <row r="204" ht="20.1" customHeight="1" spans="1:4">
      <c r="A204" s="57"/>
      <c r="B204" s="60"/>
      <c r="C204" s="59" t="s">
        <v>1458</v>
      </c>
      <c r="D204" s="60"/>
    </row>
    <row r="205" ht="20.1" customHeight="1" spans="1:4">
      <c r="A205" s="57"/>
      <c r="B205" s="60"/>
      <c r="C205" s="59" t="s">
        <v>1459</v>
      </c>
      <c r="D205" s="60"/>
    </row>
    <row r="206" ht="20.1" customHeight="1" spans="1:4">
      <c r="A206" s="57"/>
      <c r="B206" s="60"/>
      <c r="C206" s="59" t="s">
        <v>1460</v>
      </c>
      <c r="D206" s="60"/>
    </row>
    <row r="207" ht="20.1" customHeight="1" spans="1:4">
      <c r="A207" s="57"/>
      <c r="B207" s="60"/>
      <c r="C207" s="59" t="s">
        <v>1461</v>
      </c>
      <c r="D207" s="60"/>
    </row>
    <row r="208" ht="20.1" customHeight="1" spans="1:4">
      <c r="A208" s="57"/>
      <c r="B208" s="60"/>
      <c r="C208" s="59" t="s">
        <v>1462</v>
      </c>
      <c r="D208" s="60"/>
    </row>
    <row r="209" ht="20.1" customHeight="1" spans="1:4">
      <c r="A209" s="57"/>
      <c r="B209" s="60"/>
      <c r="C209" s="59" t="s">
        <v>1463</v>
      </c>
      <c r="D209" s="60"/>
    </row>
    <row r="210" ht="20.1" customHeight="1" spans="1:4">
      <c r="A210" s="57"/>
      <c r="B210" s="60"/>
      <c r="C210" s="59" t="s">
        <v>1464</v>
      </c>
      <c r="D210" s="60"/>
    </row>
    <row r="211" ht="20.1" customHeight="1" spans="1:4">
      <c r="A211" s="57"/>
      <c r="B211" s="60"/>
      <c r="C211" s="59" t="s">
        <v>1465</v>
      </c>
      <c r="D211" s="60"/>
    </row>
    <row r="212" ht="20.1" customHeight="1" spans="1:4">
      <c r="A212" s="57"/>
      <c r="B212" s="60"/>
      <c r="C212" s="59" t="s">
        <v>1466</v>
      </c>
      <c r="D212" s="60"/>
    </row>
    <row r="213" ht="20.1" customHeight="1" spans="1:4">
      <c r="A213" s="57"/>
      <c r="B213" s="60"/>
      <c r="C213" s="59" t="s">
        <v>1467</v>
      </c>
      <c r="D213" s="60"/>
    </row>
    <row r="214" ht="20.1" customHeight="1" spans="1:4">
      <c r="A214" s="57"/>
      <c r="B214" s="60"/>
      <c r="C214" s="59" t="s">
        <v>1305</v>
      </c>
      <c r="D214" s="58">
        <f>SUM(D215:D230)</f>
        <v>30</v>
      </c>
    </row>
    <row r="215" ht="20.1" customHeight="1" spans="1:4">
      <c r="A215" s="57"/>
      <c r="B215" s="60"/>
      <c r="C215" s="59" t="s">
        <v>1468</v>
      </c>
      <c r="D215" s="60"/>
    </row>
    <row r="216" ht="20.1" customHeight="1" spans="1:4">
      <c r="A216" s="57"/>
      <c r="B216" s="60"/>
      <c r="C216" s="59" t="s">
        <v>1469</v>
      </c>
      <c r="D216" s="60"/>
    </row>
    <row r="217" ht="20.1" customHeight="1" spans="1:4">
      <c r="A217" s="57"/>
      <c r="B217" s="60"/>
      <c r="C217" s="59" t="s">
        <v>1470</v>
      </c>
      <c r="D217" s="60"/>
    </row>
    <row r="218" ht="20.1" customHeight="1" spans="1:4">
      <c r="A218" s="57"/>
      <c r="B218" s="60"/>
      <c r="C218" s="59" t="s">
        <v>1471</v>
      </c>
      <c r="D218" s="60">
        <v>30</v>
      </c>
    </row>
    <row r="219" ht="20.1" customHeight="1" spans="1:4">
      <c r="A219" s="57"/>
      <c r="B219" s="60"/>
      <c r="C219" s="59" t="s">
        <v>1472</v>
      </c>
      <c r="D219" s="60"/>
    </row>
    <row r="220" ht="20.1" customHeight="1" spans="1:4">
      <c r="A220" s="57"/>
      <c r="B220" s="60"/>
      <c r="C220" s="59" t="s">
        <v>1473</v>
      </c>
      <c r="D220" s="60"/>
    </row>
    <row r="221" ht="20.1" customHeight="1" spans="1:4">
      <c r="A221" s="57"/>
      <c r="B221" s="60"/>
      <c r="C221" s="59" t="s">
        <v>1474</v>
      </c>
      <c r="D221" s="60"/>
    </row>
    <row r="222" ht="20.1" customHeight="1" spans="1:4">
      <c r="A222" s="57"/>
      <c r="B222" s="60"/>
      <c r="C222" s="59" t="s">
        <v>1475</v>
      </c>
      <c r="D222" s="60"/>
    </row>
    <row r="223" ht="20.1" customHeight="1" spans="1:4">
      <c r="A223" s="57"/>
      <c r="B223" s="60"/>
      <c r="C223" s="59" t="s">
        <v>1476</v>
      </c>
      <c r="D223" s="60"/>
    </row>
    <row r="224" ht="20.1" customHeight="1" spans="1:4">
      <c r="A224" s="57"/>
      <c r="B224" s="60"/>
      <c r="C224" s="59" t="s">
        <v>1477</v>
      </c>
      <c r="D224" s="60"/>
    </row>
    <row r="225" ht="20.1" customHeight="1" spans="1:4">
      <c r="A225" s="57"/>
      <c r="B225" s="60"/>
      <c r="C225" s="59" t="s">
        <v>1478</v>
      </c>
      <c r="D225" s="60"/>
    </row>
    <row r="226" ht="20.1" customHeight="1" spans="1:4">
      <c r="A226" s="57"/>
      <c r="B226" s="60"/>
      <c r="C226" s="59" t="s">
        <v>1479</v>
      </c>
      <c r="D226" s="60"/>
    </row>
    <row r="227" ht="20.1" customHeight="1" spans="1:4">
      <c r="A227" s="57"/>
      <c r="B227" s="60"/>
      <c r="C227" s="59" t="s">
        <v>1480</v>
      </c>
      <c r="D227" s="60"/>
    </row>
    <row r="228" ht="20.1" customHeight="1" spans="1:4">
      <c r="A228" s="57"/>
      <c r="B228" s="60"/>
      <c r="C228" s="59" t="s">
        <v>1481</v>
      </c>
      <c r="D228" s="60"/>
    </row>
    <row r="229" ht="20.1" customHeight="1" spans="1:4">
      <c r="A229" s="57"/>
      <c r="B229" s="60"/>
      <c r="C229" s="59" t="s">
        <v>1482</v>
      </c>
      <c r="D229" s="60"/>
    </row>
    <row r="230" ht="20.1" customHeight="1" spans="1:4">
      <c r="A230" s="57"/>
      <c r="B230" s="60"/>
      <c r="C230" s="59" t="s">
        <v>1483</v>
      </c>
      <c r="D230" s="60"/>
    </row>
    <row r="231" ht="20.1" customHeight="1" spans="1:4">
      <c r="A231" s="57"/>
      <c r="B231" s="60"/>
      <c r="C231" s="59" t="s">
        <v>1306</v>
      </c>
      <c r="D231" s="58">
        <f>SUM(D232,D245)</f>
        <v>0</v>
      </c>
    </row>
    <row r="232" ht="20.1" customHeight="1" spans="1:4">
      <c r="A232" s="57"/>
      <c r="B232" s="60"/>
      <c r="C232" s="59" t="s">
        <v>1484</v>
      </c>
      <c r="D232" s="58">
        <f>SUM(D233:D244)</f>
        <v>0</v>
      </c>
    </row>
    <row r="233" ht="20.1" customHeight="1" spans="1:4">
      <c r="A233" s="57"/>
      <c r="B233" s="60"/>
      <c r="C233" s="59" t="s">
        <v>1485</v>
      </c>
      <c r="D233" s="60"/>
    </row>
    <row r="234" ht="20.1" customHeight="1" spans="1:4">
      <c r="A234" s="57"/>
      <c r="B234" s="60"/>
      <c r="C234" s="59" t="s">
        <v>1486</v>
      </c>
      <c r="D234" s="60"/>
    </row>
    <row r="235" ht="20.1" customHeight="1" spans="1:4">
      <c r="A235" s="57"/>
      <c r="B235" s="60"/>
      <c r="C235" s="59" t="s">
        <v>1487</v>
      </c>
      <c r="D235" s="60"/>
    </row>
    <row r="236" ht="20.1" customHeight="1" spans="1:4">
      <c r="A236" s="57"/>
      <c r="B236" s="60"/>
      <c r="C236" s="59" t="s">
        <v>1488</v>
      </c>
      <c r="D236" s="60"/>
    </row>
    <row r="237" ht="20.1" customHeight="1" spans="1:4">
      <c r="A237" s="57"/>
      <c r="B237" s="60"/>
      <c r="C237" s="59" t="s">
        <v>1489</v>
      </c>
      <c r="D237" s="60"/>
    </row>
    <row r="238" ht="20.1" customHeight="1" spans="1:4">
      <c r="A238" s="57"/>
      <c r="B238" s="60"/>
      <c r="C238" s="59" t="s">
        <v>1490</v>
      </c>
      <c r="D238" s="60"/>
    </row>
    <row r="239" ht="20.1" customHeight="1" spans="1:4">
      <c r="A239" s="57"/>
      <c r="B239" s="60"/>
      <c r="C239" s="59" t="s">
        <v>1491</v>
      </c>
      <c r="D239" s="60"/>
    </row>
    <row r="240" ht="20.1" customHeight="1" spans="1:4">
      <c r="A240" s="57"/>
      <c r="B240" s="60"/>
      <c r="C240" s="59" t="s">
        <v>1492</v>
      </c>
      <c r="D240" s="60"/>
    </row>
    <row r="241" ht="20.1" customHeight="1" spans="1:4">
      <c r="A241" s="57"/>
      <c r="B241" s="60"/>
      <c r="C241" s="59" t="s">
        <v>1493</v>
      </c>
      <c r="D241" s="60"/>
    </row>
    <row r="242" ht="20.1" customHeight="1" spans="1:4">
      <c r="A242" s="57"/>
      <c r="B242" s="60"/>
      <c r="C242" s="59" t="s">
        <v>1494</v>
      </c>
      <c r="D242" s="60"/>
    </row>
    <row r="243" ht="20.1" customHeight="1" spans="1:4">
      <c r="A243" s="57"/>
      <c r="B243" s="60"/>
      <c r="C243" s="59" t="s">
        <v>1495</v>
      </c>
      <c r="D243" s="60"/>
    </row>
    <row r="244" ht="20.1" customHeight="1" spans="1:4">
      <c r="A244" s="57"/>
      <c r="B244" s="60"/>
      <c r="C244" s="59" t="s">
        <v>1496</v>
      </c>
      <c r="D244" s="60"/>
    </row>
    <row r="245" ht="20.1" customHeight="1" spans="1:4">
      <c r="A245" s="57"/>
      <c r="B245" s="60"/>
      <c r="C245" s="59" t="s">
        <v>1497</v>
      </c>
      <c r="D245" s="58">
        <f>SUM(D246:D251)</f>
        <v>0</v>
      </c>
    </row>
    <row r="246" ht="20.1" customHeight="1" spans="1:4">
      <c r="A246" s="57"/>
      <c r="B246" s="60"/>
      <c r="C246" s="59" t="s">
        <v>835</v>
      </c>
      <c r="D246" s="60"/>
    </row>
    <row r="247" ht="20.1" customHeight="1" spans="1:4">
      <c r="A247" s="57"/>
      <c r="B247" s="60"/>
      <c r="C247" s="59" t="s">
        <v>880</v>
      </c>
      <c r="D247" s="60"/>
    </row>
    <row r="248" ht="20.1" customHeight="1" spans="1:4">
      <c r="A248" s="57"/>
      <c r="B248" s="60"/>
      <c r="C248" s="59" t="s">
        <v>738</v>
      </c>
      <c r="D248" s="60"/>
    </row>
    <row r="249" ht="20.1" customHeight="1" spans="1:4">
      <c r="A249" s="57"/>
      <c r="B249" s="60"/>
      <c r="C249" s="59" t="s">
        <v>1498</v>
      </c>
      <c r="D249" s="60"/>
    </row>
    <row r="250" ht="20.1" customHeight="1" spans="1:4">
      <c r="A250" s="57"/>
      <c r="B250" s="60"/>
      <c r="C250" s="59" t="s">
        <v>1499</v>
      </c>
      <c r="D250" s="60"/>
    </row>
    <row r="251" ht="20.1" customHeight="1" spans="1:4">
      <c r="A251" s="57"/>
      <c r="B251" s="60"/>
      <c r="C251" s="59" t="s">
        <v>1500</v>
      </c>
      <c r="D251" s="60"/>
    </row>
    <row r="252" ht="20.1" customHeight="1" spans="1:4">
      <c r="A252" s="57"/>
      <c r="B252" s="60"/>
      <c r="C252" s="59"/>
      <c r="D252" s="60"/>
    </row>
    <row r="253" ht="20.1" customHeight="1" spans="1:4">
      <c r="A253" s="57"/>
      <c r="B253" s="60"/>
      <c r="C253" s="59"/>
      <c r="D253" s="60"/>
    </row>
    <row r="254" ht="20.1" customHeight="1" spans="1:4">
      <c r="A254" s="57"/>
      <c r="B254" s="60"/>
      <c r="C254" s="59"/>
      <c r="D254" s="60"/>
    </row>
    <row r="255" ht="20.1" customHeight="1" spans="1:4">
      <c r="A255" s="57"/>
      <c r="B255" s="60"/>
      <c r="C255" s="61"/>
      <c r="D255" s="60"/>
    </row>
    <row r="256" ht="20.1" customHeight="1" spans="1:4">
      <c r="A256" s="57"/>
      <c r="B256" s="60"/>
      <c r="C256" s="61"/>
      <c r="D256" s="60"/>
    </row>
    <row r="257" ht="20.1" customHeight="1" spans="1:4">
      <c r="A257" s="64" t="s">
        <v>52</v>
      </c>
      <c r="B257" s="58">
        <f>SUM(B6,B7,B8,B9,B10,B11,B12,B18,B19,B22,B23,B24,B25,B26,B27,B33,B34)</f>
        <v>37419</v>
      </c>
      <c r="C257" s="64" t="s">
        <v>1038</v>
      </c>
      <c r="D257" s="58">
        <f>SUM(D6,D22,D34,D45,D100,D116,D168,D172,D197,D214,D231)</f>
        <v>36572</v>
      </c>
    </row>
    <row r="258" ht="20.1" customHeight="1" spans="1:4">
      <c r="A258" s="80" t="s">
        <v>1045</v>
      </c>
      <c r="B258" s="58">
        <f>SUM(B259,B262,B263,B265,B266)</f>
        <v>4153</v>
      </c>
      <c r="C258" s="80" t="s">
        <v>1046</v>
      </c>
      <c r="D258" s="58">
        <f>SUM(D259,D262,D263,D264,D265)</f>
        <v>5000</v>
      </c>
    </row>
    <row r="259" ht="20.1" customHeight="1" spans="1:4">
      <c r="A259" s="60" t="s">
        <v>1307</v>
      </c>
      <c r="B259" s="58">
        <f>SUM(B260:B261)</f>
        <v>497</v>
      </c>
      <c r="C259" s="60" t="s">
        <v>1308</v>
      </c>
      <c r="D259" s="58">
        <f>SUM(D260:D261)</f>
        <v>0</v>
      </c>
    </row>
    <row r="260" ht="20.1" customHeight="1" spans="1:4">
      <c r="A260" s="60" t="s">
        <v>1309</v>
      </c>
      <c r="B260" s="60">
        <v>497</v>
      </c>
      <c r="C260" s="60" t="s">
        <v>1310</v>
      </c>
      <c r="D260" s="60"/>
    </row>
    <row r="261" ht="20.1" customHeight="1" spans="1:4">
      <c r="A261" s="60" t="s">
        <v>1311</v>
      </c>
      <c r="B261" s="60"/>
      <c r="C261" s="60" t="s">
        <v>1312</v>
      </c>
      <c r="D261" s="60"/>
    </row>
    <row r="262" ht="20.1" customHeight="1" spans="1:4">
      <c r="A262" s="60" t="s">
        <v>1116</v>
      </c>
      <c r="B262" s="60">
        <v>3656</v>
      </c>
      <c r="C262" s="60" t="s">
        <v>1313</v>
      </c>
      <c r="D262" s="60">
        <v>5000</v>
      </c>
    </row>
    <row r="263" ht="20.1" customHeight="1" spans="1:4">
      <c r="A263" s="60" t="s">
        <v>1117</v>
      </c>
      <c r="B263" s="60"/>
      <c r="C263" s="60" t="s">
        <v>1314</v>
      </c>
      <c r="D263" s="60"/>
    </row>
    <row r="264" ht="20.1" customHeight="1" spans="1:4">
      <c r="A264" s="60" t="s">
        <v>1315</v>
      </c>
      <c r="B264" s="60"/>
      <c r="C264" s="81" t="s">
        <v>1316</v>
      </c>
      <c r="D264" s="60"/>
    </row>
    <row r="265" ht="20.1" customHeight="1" spans="1:4">
      <c r="A265" s="81" t="s">
        <v>1317</v>
      </c>
      <c r="B265" s="60"/>
      <c r="C265" s="81" t="s">
        <v>1318</v>
      </c>
      <c r="D265" s="60"/>
    </row>
    <row r="266" ht="20.1" customHeight="1" spans="1:4">
      <c r="A266" s="81" t="s">
        <v>1319</v>
      </c>
      <c r="B266" s="60"/>
      <c r="C266" s="81"/>
      <c r="D266" s="60"/>
    </row>
    <row r="267" ht="20.1" customHeight="1" spans="1:4">
      <c r="A267" s="81"/>
      <c r="B267" s="60"/>
      <c r="C267" s="81"/>
      <c r="D267" s="60"/>
    </row>
    <row r="268" ht="15.75" customHeight="1" spans="1:4">
      <c r="A268" s="81"/>
      <c r="B268" s="60"/>
      <c r="C268" s="81"/>
      <c r="D268" s="60"/>
    </row>
    <row r="269" ht="20.1" customHeight="1" spans="1:4">
      <c r="A269" s="81"/>
      <c r="B269" s="60"/>
      <c r="C269" s="81"/>
      <c r="D269" s="60"/>
    </row>
    <row r="270" ht="20.1" customHeight="1" spans="1:4">
      <c r="A270" s="64" t="s">
        <v>1132</v>
      </c>
      <c r="B270" s="58">
        <f>SUM(B257:B258)</f>
        <v>41572</v>
      </c>
      <c r="C270" s="64" t="s">
        <v>1133</v>
      </c>
      <c r="D270" s="58">
        <f>SUM(D257:D258)</f>
        <v>41572</v>
      </c>
    </row>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row r="322" ht="20.1" customHeight="1"/>
    <row r="323" ht="20.1" customHeight="1"/>
  </sheetData>
  <mergeCells count="3">
    <mergeCell ref="A2:D2"/>
    <mergeCell ref="A4:B4"/>
    <mergeCell ref="C4:D4"/>
  </mergeCells>
  <printOptions horizontalCentered="1"/>
  <pageMargins left="0.472222222222222" right="0.472222222222222" top="0.590277777777778" bottom="0.550694444444444" header="0.314583333333333" footer="0.314583333333333"/>
  <pageSetup paperSize="9" scale="80" firstPageNumber="47" orientation="landscape" useFirstPageNumber="1"/>
  <headerFooter differentOddEven="1">
    <oddFooter>&amp;L&amp;16  —&amp;P—</oddFooter>
    <evenFooter>&amp;R&amp;16—&amp;P—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view="pageBreakPreview" zoomScale="90" zoomScaleNormal="100" workbookViewId="0">
      <selection activeCell="B12" sqref="B12"/>
    </sheetView>
  </sheetViews>
  <sheetFormatPr defaultColWidth="9" defaultRowHeight="13.5" outlineLevelCol="3"/>
  <cols>
    <col min="1" max="1" width="64.6" style="45" customWidth="1"/>
    <col min="2" max="3" width="38.4" style="45" customWidth="1"/>
    <col min="4" max="4" width="9" style="68" customWidth="1"/>
    <col min="5" max="16384" width="9" style="45"/>
  </cols>
  <sheetData>
    <row r="1" ht="14.25" spans="1:1">
      <c r="A1" s="46" t="s">
        <v>1501</v>
      </c>
    </row>
    <row r="2" s="43" customFormat="1" ht="20.25" spans="1:4">
      <c r="A2" s="47" t="s">
        <v>1502</v>
      </c>
      <c r="B2" s="47"/>
      <c r="C2" s="47"/>
      <c r="D2" s="69"/>
    </row>
    <row r="3" spans="1:3">
      <c r="A3" s="68" t="s">
        <v>4</v>
      </c>
      <c r="B3" s="68"/>
      <c r="C3" s="70" t="s">
        <v>21</v>
      </c>
    </row>
    <row r="4" ht="45.75" customHeight="1" spans="1:3">
      <c r="A4" s="71"/>
      <c r="B4" s="72" t="s">
        <v>23</v>
      </c>
      <c r="C4" s="72" t="s">
        <v>24</v>
      </c>
    </row>
    <row r="5" ht="20.1" customHeight="1" spans="1:3">
      <c r="A5" s="57" t="s">
        <v>1242</v>
      </c>
      <c r="B5" s="63"/>
      <c r="C5" s="63"/>
    </row>
    <row r="6" ht="20.1" customHeight="1" spans="1:3">
      <c r="A6" s="57" t="s">
        <v>1244</v>
      </c>
      <c r="B6" s="63"/>
      <c r="C6" s="63"/>
    </row>
    <row r="7" ht="20.1" customHeight="1" spans="1:3">
      <c r="A7" s="57" t="s">
        <v>1246</v>
      </c>
      <c r="B7" s="63"/>
      <c r="C7" s="63"/>
    </row>
    <row r="8" ht="20.1" customHeight="1" spans="1:3">
      <c r="A8" s="57" t="s">
        <v>1248</v>
      </c>
      <c r="B8" s="63"/>
      <c r="C8" s="63"/>
    </row>
    <row r="9" ht="20.1" customHeight="1" spans="1:3">
      <c r="A9" s="57" t="s">
        <v>1250</v>
      </c>
      <c r="B9" s="63"/>
      <c r="C9" s="63"/>
    </row>
    <row r="10" ht="20.1" customHeight="1" spans="1:3">
      <c r="A10" s="57" t="s">
        <v>1252</v>
      </c>
      <c r="B10" s="63"/>
      <c r="C10" s="63"/>
    </row>
    <row r="11" ht="20.1" customHeight="1" spans="1:3">
      <c r="A11" s="57" t="s">
        <v>1254</v>
      </c>
      <c r="B11" s="63"/>
      <c r="C11" s="63"/>
    </row>
    <row r="12" ht="20.1" customHeight="1" spans="1:3">
      <c r="A12" s="57" t="s">
        <v>1256</v>
      </c>
      <c r="B12" s="63"/>
      <c r="C12" s="63"/>
    </row>
    <row r="13" ht="20.1" customHeight="1" spans="1:3">
      <c r="A13" s="57" t="s">
        <v>1258</v>
      </c>
      <c r="B13" s="63"/>
      <c r="C13" s="63"/>
    </row>
    <row r="14" ht="20.1" customHeight="1" spans="1:3">
      <c r="A14" s="57" t="s">
        <v>1260</v>
      </c>
      <c r="B14" s="63"/>
      <c r="C14" s="63"/>
    </row>
    <row r="15" ht="20.1" customHeight="1" spans="1:3">
      <c r="A15" s="57" t="s">
        <v>1262</v>
      </c>
      <c r="B15" s="63"/>
      <c r="C15" s="63"/>
    </row>
    <row r="16" ht="20.1" customHeight="1" spans="1:3">
      <c r="A16" s="57" t="s">
        <v>1264</v>
      </c>
      <c r="B16" s="63"/>
      <c r="C16" s="63"/>
    </row>
    <row r="17" ht="20.1" customHeight="1" spans="1:3">
      <c r="A17" s="57" t="s">
        <v>1266</v>
      </c>
      <c r="B17" s="63"/>
      <c r="C17" s="63"/>
    </row>
    <row r="18" ht="20.1" customHeight="1" spans="1:3">
      <c r="A18" s="57" t="s">
        <v>1268</v>
      </c>
      <c r="B18" s="63"/>
      <c r="C18" s="63"/>
    </row>
    <row r="19" ht="20.1" customHeight="1" spans="1:3">
      <c r="A19" s="57" t="s">
        <v>1270</v>
      </c>
      <c r="B19" s="63"/>
      <c r="C19" s="63"/>
    </row>
    <row r="20" ht="20.1" customHeight="1" spans="1:3">
      <c r="A20" s="57" t="s">
        <v>1272</v>
      </c>
      <c r="B20" s="63"/>
      <c r="C20" s="63"/>
    </row>
    <row r="21" ht="20.1" customHeight="1" spans="1:3">
      <c r="A21" s="60"/>
      <c r="B21" s="60"/>
      <c r="C21" s="63"/>
    </row>
    <row r="22" ht="20.1" customHeight="1" spans="1:3">
      <c r="A22" s="60"/>
      <c r="B22" s="60"/>
      <c r="C22" s="63"/>
    </row>
    <row r="23" ht="20.1" customHeight="1" spans="1:3">
      <c r="A23" s="64" t="s">
        <v>52</v>
      </c>
      <c r="B23" s="58">
        <f>SUM(B5:B20)</f>
        <v>0</v>
      </c>
      <c r="C23" s="58">
        <f>SUM(C5:C20)</f>
        <v>0</v>
      </c>
    </row>
    <row r="24" ht="20.1" customHeight="1"/>
    <row r="25" ht="20.1" customHeight="1"/>
    <row r="26" ht="20.1" customHeight="1"/>
    <row r="27" ht="20.1" customHeight="1"/>
  </sheetData>
  <mergeCells count="1">
    <mergeCell ref="A2:C2"/>
  </mergeCells>
  <printOptions horizontalCentered="1" verticalCentered="1"/>
  <pageMargins left="0.708333333333333" right="0.708333333333333" top="0.156944444444444" bottom="0.354166666666667" header="0.314583333333333" footer="0.314583333333333"/>
  <pageSetup paperSize="9" scale="87" firstPageNumber="57" fitToHeight="0" orientation="landscape" useFirstPageNumber="1"/>
  <headerFooter>
    <oddFooter>&amp;R&amp;16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showGridLines="0" showZeros="0" view="pageBreakPreview" zoomScale="80" zoomScaleNormal="70" workbookViewId="0">
      <pane xSplit="1" ySplit="5" topLeftCell="B6" activePane="bottomRight" state="frozen"/>
      <selection/>
      <selection pane="topRight"/>
      <selection pane="bottomLeft"/>
      <selection pane="bottomRight" activeCell="K21" sqref="K21"/>
    </sheetView>
  </sheetViews>
  <sheetFormatPr defaultColWidth="9" defaultRowHeight="13.5"/>
  <cols>
    <col min="1" max="1" width="57.2" style="45" customWidth="1"/>
    <col min="2" max="2" width="20.3" style="45" customWidth="1"/>
    <col min="3" max="7" width="13.7" style="45" customWidth="1"/>
    <col min="8" max="8" width="10.7" style="45" customWidth="1"/>
    <col min="9" max="9" width="18.2" style="45" customWidth="1"/>
    <col min="10" max="16384" width="9" style="45"/>
  </cols>
  <sheetData>
    <row r="1" ht="14.25" spans="1:1">
      <c r="A1" s="46" t="s">
        <v>1503</v>
      </c>
    </row>
    <row r="2" s="43" customFormat="1" ht="20.25" spans="1:8">
      <c r="A2" s="47" t="s">
        <v>1504</v>
      </c>
      <c r="B2" s="47"/>
      <c r="C2" s="47"/>
      <c r="D2" s="47"/>
      <c r="E2" s="47"/>
      <c r="F2" s="47"/>
      <c r="G2" s="47"/>
      <c r="H2" s="47"/>
    </row>
    <row r="3" ht="18" customHeight="1" spans="8:8">
      <c r="H3" s="48" t="s">
        <v>21</v>
      </c>
    </row>
    <row r="4" s="44" customFormat="1" ht="31.5" customHeight="1" spans="1:9">
      <c r="A4" s="49" t="s">
        <v>22</v>
      </c>
      <c r="B4" s="49" t="s">
        <v>1139</v>
      </c>
      <c r="C4" s="50" t="s">
        <v>1505</v>
      </c>
      <c r="D4" s="50" t="s">
        <v>1506</v>
      </c>
      <c r="E4" s="50" t="s">
        <v>1507</v>
      </c>
      <c r="F4" s="51" t="s">
        <v>1143</v>
      </c>
      <c r="G4" s="49" t="s">
        <v>1144</v>
      </c>
      <c r="H4" s="49" t="s">
        <v>1145</v>
      </c>
      <c r="I4" s="65" t="s">
        <v>1146</v>
      </c>
    </row>
    <row r="5" s="44" customFormat="1" ht="27.75" customHeight="1" spans="1:9">
      <c r="A5" s="52"/>
      <c r="B5" s="52"/>
      <c r="C5" s="53"/>
      <c r="D5" s="54"/>
      <c r="E5" s="55"/>
      <c r="F5" s="56"/>
      <c r="G5" s="52"/>
      <c r="H5" s="52"/>
      <c r="I5" s="66"/>
    </row>
    <row r="6" ht="18.45" customHeight="1" spans="1:9">
      <c r="A6" s="57" t="s">
        <v>1243</v>
      </c>
      <c r="B6" s="58">
        <f>SUM(C6:H6)</f>
        <v>3</v>
      </c>
      <c r="C6" s="58">
        <f>SUM(C7:C9)</f>
        <v>0</v>
      </c>
      <c r="D6" s="58">
        <f t="shared" ref="D6:H6" si="0">SUM(D7:D9)</f>
        <v>0</v>
      </c>
      <c r="E6" s="58">
        <f t="shared" si="0"/>
        <v>3</v>
      </c>
      <c r="F6" s="58">
        <f t="shared" si="0"/>
        <v>0</v>
      </c>
      <c r="G6" s="58">
        <f t="shared" si="0"/>
        <v>0</v>
      </c>
      <c r="H6" s="58">
        <f t="shared" si="0"/>
        <v>0</v>
      </c>
      <c r="I6" s="67" t="str">
        <f>IF(B6-表七!G6=0,"正确","错误，请检查")</f>
        <v>正确</v>
      </c>
    </row>
    <row r="7" ht="18.45" customHeight="1" spans="1:9">
      <c r="A7" s="59" t="s">
        <v>1245</v>
      </c>
      <c r="B7" s="58">
        <f t="shared" ref="B7:B53" si="1">SUM(C7:H7)</f>
        <v>3</v>
      </c>
      <c r="C7" s="60"/>
      <c r="D7" s="60"/>
      <c r="E7" s="60">
        <v>3</v>
      </c>
      <c r="F7" s="60"/>
      <c r="G7" s="60"/>
      <c r="H7" s="60"/>
      <c r="I7" s="67" t="str">
        <f>IF(B7-表七!G7=0,"正确","错误，请检查")</f>
        <v>正确</v>
      </c>
    </row>
    <row r="8" ht="18.45" customHeight="1" spans="1:9">
      <c r="A8" s="59" t="s">
        <v>1247</v>
      </c>
      <c r="B8" s="58">
        <f t="shared" si="1"/>
        <v>0</v>
      </c>
      <c r="C8" s="60"/>
      <c r="D8" s="60"/>
      <c r="E8" s="60"/>
      <c r="F8" s="60"/>
      <c r="G8" s="60"/>
      <c r="H8" s="60"/>
      <c r="I8" s="67" t="str">
        <f>IF(B8-表七!G8=0,"正确","错误，请检查")</f>
        <v>正确</v>
      </c>
    </row>
    <row r="9" ht="18.45" customHeight="1" spans="1:9">
      <c r="A9" s="59" t="s">
        <v>1249</v>
      </c>
      <c r="B9" s="58">
        <f t="shared" si="1"/>
        <v>0</v>
      </c>
      <c r="C9" s="60"/>
      <c r="D9" s="60"/>
      <c r="E9" s="60"/>
      <c r="F9" s="60"/>
      <c r="G9" s="60"/>
      <c r="H9" s="60"/>
      <c r="I9" s="67" t="str">
        <f>IF(B9-表七!G9=0,"正确","错误，请检查")</f>
        <v>正确</v>
      </c>
    </row>
    <row r="10" ht="18.45" customHeight="1" spans="1:9">
      <c r="A10" s="57" t="s">
        <v>1251</v>
      </c>
      <c r="B10" s="58">
        <f t="shared" si="1"/>
        <v>475</v>
      </c>
      <c r="C10" s="58">
        <f>SUM(C11:C13)</f>
        <v>0</v>
      </c>
      <c r="D10" s="58">
        <f t="shared" ref="D10:H10" si="2">SUM(D11:D13)</f>
        <v>475</v>
      </c>
      <c r="E10" s="58">
        <f t="shared" si="2"/>
        <v>0</v>
      </c>
      <c r="F10" s="58">
        <f t="shared" si="2"/>
        <v>0</v>
      </c>
      <c r="G10" s="58">
        <f t="shared" si="2"/>
        <v>0</v>
      </c>
      <c r="H10" s="58">
        <f t="shared" si="2"/>
        <v>0</v>
      </c>
      <c r="I10" s="67" t="str">
        <f>IF(B10-表七!G10=0,"正确","错误，请检查")</f>
        <v>正确</v>
      </c>
    </row>
    <row r="11" ht="18.45" customHeight="1" spans="1:9">
      <c r="A11" s="59" t="s">
        <v>1253</v>
      </c>
      <c r="B11" s="58">
        <f t="shared" si="1"/>
        <v>475</v>
      </c>
      <c r="C11" s="60"/>
      <c r="D11" s="60">
        <v>475</v>
      </c>
      <c r="E11" s="60"/>
      <c r="F11" s="60"/>
      <c r="G11" s="60"/>
      <c r="H11" s="60"/>
      <c r="I11" s="67" t="str">
        <f>IF(B11-表七!G11=0,"正确","错误，请检查")</f>
        <v>正确</v>
      </c>
    </row>
    <row r="12" ht="18.45" customHeight="1" spans="1:9">
      <c r="A12" s="59" t="s">
        <v>1255</v>
      </c>
      <c r="B12" s="58">
        <f t="shared" si="1"/>
        <v>0</v>
      </c>
      <c r="C12" s="60"/>
      <c r="D12" s="60"/>
      <c r="E12" s="60"/>
      <c r="F12" s="60"/>
      <c r="G12" s="60"/>
      <c r="H12" s="60"/>
      <c r="I12" s="67" t="str">
        <f>IF(B12-表七!G12=0,"正确","错误，请检查")</f>
        <v>正确</v>
      </c>
    </row>
    <row r="13" ht="18.45" customHeight="1" spans="1:9">
      <c r="A13" s="59" t="s">
        <v>1257</v>
      </c>
      <c r="B13" s="58">
        <f t="shared" si="1"/>
        <v>0</v>
      </c>
      <c r="C13" s="60"/>
      <c r="D13" s="60"/>
      <c r="E13" s="60"/>
      <c r="F13" s="60"/>
      <c r="G13" s="60"/>
      <c r="H13" s="60"/>
      <c r="I13" s="67" t="str">
        <f>IF(B13-表七!G13=0,"正确","错误，请检查")</f>
        <v>正确</v>
      </c>
    </row>
    <row r="14" ht="18.45" customHeight="1" spans="1:9">
      <c r="A14" s="57" t="s">
        <v>1259</v>
      </c>
      <c r="B14" s="58">
        <f t="shared" si="1"/>
        <v>0</v>
      </c>
      <c r="C14" s="58">
        <f>SUM(C15:C16)</f>
        <v>0</v>
      </c>
      <c r="D14" s="58">
        <f t="shared" ref="D14:H14" si="3">SUM(D15:D16)</f>
        <v>0</v>
      </c>
      <c r="E14" s="58">
        <f t="shared" si="3"/>
        <v>0</v>
      </c>
      <c r="F14" s="58">
        <f t="shared" si="3"/>
        <v>0</v>
      </c>
      <c r="G14" s="58">
        <f t="shared" si="3"/>
        <v>0</v>
      </c>
      <c r="H14" s="58">
        <f t="shared" si="3"/>
        <v>0</v>
      </c>
      <c r="I14" s="67" t="str">
        <f>IF(B14-表七!G14=0,"正确","错误，请检查")</f>
        <v>正确</v>
      </c>
    </row>
    <row r="15" ht="18.45" customHeight="1" spans="1:9">
      <c r="A15" s="57" t="s">
        <v>1261</v>
      </c>
      <c r="B15" s="58">
        <f t="shared" si="1"/>
        <v>0</v>
      </c>
      <c r="C15" s="60"/>
      <c r="D15" s="60"/>
      <c r="E15" s="60"/>
      <c r="F15" s="60"/>
      <c r="G15" s="60"/>
      <c r="H15" s="60"/>
      <c r="I15" s="67" t="str">
        <f>IF(B15-表七!G15=0,"正确","错误，请检查")</f>
        <v>正确</v>
      </c>
    </row>
    <row r="16" ht="18.45" customHeight="1" spans="1:9">
      <c r="A16" s="57" t="s">
        <v>1263</v>
      </c>
      <c r="B16" s="58">
        <f t="shared" si="1"/>
        <v>0</v>
      </c>
      <c r="C16" s="60"/>
      <c r="D16" s="60"/>
      <c r="E16" s="60"/>
      <c r="F16" s="60"/>
      <c r="G16" s="60"/>
      <c r="H16" s="60"/>
      <c r="I16" s="67" t="str">
        <f>IF(B16-表七!G16=0,"正确","错误，请检查")</f>
        <v>正确</v>
      </c>
    </row>
    <row r="17" ht="18.45" customHeight="1" spans="1:9">
      <c r="A17" s="57" t="s">
        <v>1265</v>
      </c>
      <c r="B17" s="58">
        <f t="shared" si="1"/>
        <v>35352</v>
      </c>
      <c r="C17" s="58">
        <f>SUM(C18:C27)</f>
        <v>31867</v>
      </c>
      <c r="D17" s="58">
        <f t="shared" ref="D17:H17" si="4">SUM(D18:D27)</f>
        <v>0</v>
      </c>
      <c r="E17" s="58">
        <f t="shared" si="4"/>
        <v>3485</v>
      </c>
      <c r="F17" s="58">
        <f t="shared" si="4"/>
        <v>0</v>
      </c>
      <c r="G17" s="58">
        <f t="shared" si="4"/>
        <v>0</v>
      </c>
      <c r="H17" s="58">
        <f t="shared" si="4"/>
        <v>0</v>
      </c>
      <c r="I17" s="67" t="str">
        <f>IF(B17-表七!G17=0,"正确","错误，请检查")</f>
        <v>正确</v>
      </c>
    </row>
    <row r="18" ht="18.45" customHeight="1" spans="1:9">
      <c r="A18" s="57" t="s">
        <v>1267</v>
      </c>
      <c r="B18" s="58">
        <f t="shared" si="1"/>
        <v>34570</v>
      </c>
      <c r="C18" s="60">
        <v>31596</v>
      </c>
      <c r="D18" s="60"/>
      <c r="E18" s="60">
        <v>2974</v>
      </c>
      <c r="F18" s="60"/>
      <c r="G18" s="60"/>
      <c r="H18" s="60"/>
      <c r="I18" s="67" t="str">
        <f>IF(B18-表七!G18=0,"正确","错误，请检查")</f>
        <v>正确</v>
      </c>
    </row>
    <row r="19" ht="18.45" customHeight="1" spans="1:9">
      <c r="A19" s="57" t="s">
        <v>1269</v>
      </c>
      <c r="B19" s="58">
        <f t="shared" si="1"/>
        <v>160</v>
      </c>
      <c r="C19" s="60">
        <v>41</v>
      </c>
      <c r="D19" s="60"/>
      <c r="E19" s="60">
        <v>119</v>
      </c>
      <c r="F19" s="60"/>
      <c r="G19" s="60"/>
      <c r="H19" s="60"/>
      <c r="I19" s="67" t="str">
        <f>IF(B19-表七!G19=0,"正确","错误，请检查")</f>
        <v>正确</v>
      </c>
    </row>
    <row r="20" ht="18.45" customHeight="1" spans="1:9">
      <c r="A20" s="57" t="s">
        <v>1271</v>
      </c>
      <c r="B20" s="58">
        <f t="shared" si="1"/>
        <v>122</v>
      </c>
      <c r="C20" s="60"/>
      <c r="D20" s="60"/>
      <c r="E20" s="60">
        <v>122</v>
      </c>
      <c r="F20" s="60"/>
      <c r="G20" s="60"/>
      <c r="H20" s="60"/>
      <c r="I20" s="67" t="str">
        <f>IF(B20-表七!G20=0,"正确","错误，请检查")</f>
        <v>正确</v>
      </c>
    </row>
    <row r="21" ht="18.45" customHeight="1" spans="1:9">
      <c r="A21" s="57" t="s">
        <v>1273</v>
      </c>
      <c r="B21" s="58">
        <f t="shared" si="1"/>
        <v>200</v>
      </c>
      <c r="C21" s="60">
        <v>55</v>
      </c>
      <c r="D21" s="60"/>
      <c r="E21" s="60">
        <v>145</v>
      </c>
      <c r="F21" s="60"/>
      <c r="G21" s="60"/>
      <c r="H21" s="60"/>
      <c r="I21" s="67" t="str">
        <f>IF(B21-表七!G21=0,"正确","错误，请检查")</f>
        <v>正确</v>
      </c>
    </row>
    <row r="22" ht="18.45" customHeight="1" spans="1:9">
      <c r="A22" s="57" t="s">
        <v>1275</v>
      </c>
      <c r="B22" s="58">
        <f t="shared" si="1"/>
        <v>300</v>
      </c>
      <c r="C22" s="60">
        <v>175</v>
      </c>
      <c r="D22" s="60"/>
      <c r="E22" s="60">
        <v>125</v>
      </c>
      <c r="F22" s="60"/>
      <c r="G22" s="60"/>
      <c r="H22" s="60"/>
      <c r="I22" s="67" t="str">
        <f>IF(B22-表七!G22=0,"正确","错误，请检查")</f>
        <v>正确</v>
      </c>
    </row>
    <row r="23" ht="18.45" customHeight="1" spans="1:9">
      <c r="A23" s="57" t="s">
        <v>1276</v>
      </c>
      <c r="B23" s="58">
        <f t="shared" si="1"/>
        <v>0</v>
      </c>
      <c r="C23" s="60"/>
      <c r="D23" s="60"/>
      <c r="E23" s="60"/>
      <c r="F23" s="60"/>
      <c r="G23" s="60"/>
      <c r="H23" s="60"/>
      <c r="I23" s="67" t="str">
        <f>IF(B23-表七!G23=0,"正确","错误，请检查")</f>
        <v>正确</v>
      </c>
    </row>
    <row r="24" ht="18.45" customHeight="1" spans="1:9">
      <c r="A24" s="57" t="s">
        <v>1277</v>
      </c>
      <c r="B24" s="58">
        <f t="shared" si="1"/>
        <v>0</v>
      </c>
      <c r="C24" s="60"/>
      <c r="D24" s="60"/>
      <c r="E24" s="60"/>
      <c r="F24" s="60"/>
      <c r="G24" s="60"/>
      <c r="H24" s="60"/>
      <c r="I24" s="67" t="str">
        <f>IF(B24-表七!G24=0,"正确","错误，请检查")</f>
        <v>正确</v>
      </c>
    </row>
    <row r="25" ht="18.45" customHeight="1" spans="1:9">
      <c r="A25" s="57" t="s">
        <v>1278</v>
      </c>
      <c r="B25" s="58">
        <f t="shared" si="1"/>
        <v>0</v>
      </c>
      <c r="C25" s="60"/>
      <c r="D25" s="60"/>
      <c r="E25" s="60"/>
      <c r="F25" s="60"/>
      <c r="G25" s="60"/>
      <c r="H25" s="60"/>
      <c r="I25" s="67" t="str">
        <f>IF(B25-表七!G25=0,"正确","错误，请检查")</f>
        <v>正确</v>
      </c>
    </row>
    <row r="26" ht="18.45" customHeight="1" spans="1:9">
      <c r="A26" s="57" t="s">
        <v>1279</v>
      </c>
      <c r="B26" s="58">
        <f t="shared" si="1"/>
        <v>0</v>
      </c>
      <c r="C26" s="60"/>
      <c r="D26" s="60"/>
      <c r="E26" s="60"/>
      <c r="F26" s="60"/>
      <c r="G26" s="60"/>
      <c r="H26" s="60"/>
      <c r="I26" s="67" t="str">
        <f>IF(B26-表七!G26=0,"正确","错误，请检查")</f>
        <v>正确</v>
      </c>
    </row>
    <row r="27" ht="18.45" customHeight="1" spans="1:9">
      <c r="A27" s="57" t="s">
        <v>1280</v>
      </c>
      <c r="B27" s="58">
        <f t="shared" si="1"/>
        <v>0</v>
      </c>
      <c r="C27" s="60"/>
      <c r="D27" s="60"/>
      <c r="E27" s="60"/>
      <c r="F27" s="60"/>
      <c r="G27" s="60"/>
      <c r="H27" s="60"/>
      <c r="I27" s="67" t="str">
        <f>IF(B27-表七!G27=0,"正确","错误，请检查")</f>
        <v>正确</v>
      </c>
    </row>
    <row r="28" ht="18.45" customHeight="1" spans="1:9">
      <c r="A28" s="57" t="s">
        <v>1281</v>
      </c>
      <c r="B28" s="58">
        <f t="shared" si="1"/>
        <v>36</v>
      </c>
      <c r="C28" s="58">
        <f>SUM(C29:C33)</f>
        <v>0</v>
      </c>
      <c r="D28" s="58">
        <f t="shared" ref="D28:H28" si="5">SUM(D29:D33)</f>
        <v>0</v>
      </c>
      <c r="E28" s="58">
        <f t="shared" si="5"/>
        <v>36</v>
      </c>
      <c r="F28" s="58">
        <f t="shared" si="5"/>
        <v>0</v>
      </c>
      <c r="G28" s="58">
        <f t="shared" si="5"/>
        <v>0</v>
      </c>
      <c r="H28" s="58">
        <f t="shared" si="5"/>
        <v>0</v>
      </c>
      <c r="I28" s="67" t="str">
        <f>IF(B28-表七!G28=0,"正确","错误，请检查")</f>
        <v>正确</v>
      </c>
    </row>
    <row r="29" ht="18.45" customHeight="1" spans="1:9">
      <c r="A29" s="57" t="s">
        <v>1282</v>
      </c>
      <c r="B29" s="58">
        <f t="shared" si="1"/>
        <v>36</v>
      </c>
      <c r="C29" s="60"/>
      <c r="D29" s="60"/>
      <c r="E29" s="60">
        <v>36</v>
      </c>
      <c r="F29" s="60"/>
      <c r="G29" s="60"/>
      <c r="H29" s="60"/>
      <c r="I29" s="67" t="str">
        <f>IF(B29-表七!G29=0,"正确","错误，请检查")</f>
        <v>正确</v>
      </c>
    </row>
    <row r="30" ht="18.45" customHeight="1" spans="1:9">
      <c r="A30" s="61" t="s">
        <v>1283</v>
      </c>
      <c r="B30" s="58">
        <f t="shared" si="1"/>
        <v>0</v>
      </c>
      <c r="C30" s="60"/>
      <c r="D30" s="60"/>
      <c r="E30" s="60"/>
      <c r="F30" s="60"/>
      <c r="G30" s="60"/>
      <c r="H30" s="60"/>
      <c r="I30" s="67" t="str">
        <f>IF(B30-表七!G30=0,"正确","错误，请检查")</f>
        <v>正确</v>
      </c>
    </row>
    <row r="31" ht="18.45" customHeight="1" spans="1:9">
      <c r="A31" s="61" t="s">
        <v>1284</v>
      </c>
      <c r="B31" s="58">
        <f t="shared" si="1"/>
        <v>0</v>
      </c>
      <c r="C31" s="60"/>
      <c r="D31" s="60"/>
      <c r="E31" s="60"/>
      <c r="F31" s="60"/>
      <c r="G31" s="60"/>
      <c r="H31" s="60"/>
      <c r="I31" s="67" t="str">
        <f>IF(B31-表七!G31=0,"正确","错误，请检查")</f>
        <v>正确</v>
      </c>
    </row>
    <row r="32" ht="18.45" customHeight="1" spans="1:9">
      <c r="A32" s="62" t="s">
        <v>1285</v>
      </c>
      <c r="B32" s="58">
        <f t="shared" si="1"/>
        <v>0</v>
      </c>
      <c r="C32" s="60"/>
      <c r="D32" s="60"/>
      <c r="E32" s="60"/>
      <c r="F32" s="60"/>
      <c r="G32" s="60"/>
      <c r="H32" s="60"/>
      <c r="I32" s="67" t="str">
        <f>IF(B32-表七!G32=0,"正确","错误，请检查")</f>
        <v>正确</v>
      </c>
    </row>
    <row r="33" ht="18.45" customHeight="1" spans="1:9">
      <c r="A33" s="62" t="s">
        <v>1286</v>
      </c>
      <c r="B33" s="58">
        <f t="shared" si="1"/>
        <v>0</v>
      </c>
      <c r="C33" s="60"/>
      <c r="D33" s="60"/>
      <c r="E33" s="60"/>
      <c r="F33" s="60"/>
      <c r="G33" s="60"/>
      <c r="H33" s="60"/>
      <c r="I33" s="67" t="str">
        <f>IF(B33-表七!G33=0,"正确","错误，请检查")</f>
        <v>正确</v>
      </c>
    </row>
    <row r="34" ht="18.45" customHeight="1" spans="1:9">
      <c r="A34" s="59" t="s">
        <v>1287</v>
      </c>
      <c r="B34" s="58">
        <f t="shared" si="1"/>
        <v>0</v>
      </c>
      <c r="C34" s="58">
        <f>SUM(C35:C44)</f>
        <v>0</v>
      </c>
      <c r="D34" s="58">
        <f t="shared" ref="D34:H34" si="6">SUM(D35:D44)</f>
        <v>0</v>
      </c>
      <c r="E34" s="58">
        <f t="shared" si="6"/>
        <v>0</v>
      </c>
      <c r="F34" s="58">
        <f t="shared" si="6"/>
        <v>0</v>
      </c>
      <c r="G34" s="58">
        <f t="shared" si="6"/>
        <v>0</v>
      </c>
      <c r="H34" s="58">
        <f t="shared" si="6"/>
        <v>0</v>
      </c>
      <c r="I34" s="67" t="str">
        <f>IF(B34-表七!G34=0,"正确","错误，请检查")</f>
        <v>正确</v>
      </c>
    </row>
    <row r="35" ht="18.45" customHeight="1" spans="1:9">
      <c r="A35" s="61" t="s">
        <v>1288</v>
      </c>
      <c r="B35" s="58">
        <f t="shared" si="1"/>
        <v>0</v>
      </c>
      <c r="C35" s="60"/>
      <c r="D35" s="60"/>
      <c r="E35" s="60"/>
      <c r="F35" s="60"/>
      <c r="G35" s="60"/>
      <c r="H35" s="60"/>
      <c r="I35" s="67" t="str">
        <f>IF(B35-表七!G35=0,"正确","错误，请检查")</f>
        <v>正确</v>
      </c>
    </row>
    <row r="36" ht="18.45" customHeight="1" spans="1:9">
      <c r="A36" s="61" t="s">
        <v>1289</v>
      </c>
      <c r="B36" s="58">
        <f t="shared" si="1"/>
        <v>0</v>
      </c>
      <c r="C36" s="60"/>
      <c r="D36" s="60"/>
      <c r="E36" s="60"/>
      <c r="F36" s="60"/>
      <c r="G36" s="60"/>
      <c r="H36" s="60"/>
      <c r="I36" s="67" t="str">
        <f>IF(B36-表七!G36=0,"正确","错误，请检查")</f>
        <v>正确</v>
      </c>
    </row>
    <row r="37" ht="18.45" customHeight="1" spans="1:9">
      <c r="A37" s="61" t="s">
        <v>1290</v>
      </c>
      <c r="B37" s="58">
        <f t="shared" si="1"/>
        <v>0</v>
      </c>
      <c r="C37" s="60"/>
      <c r="D37" s="60"/>
      <c r="E37" s="60"/>
      <c r="F37" s="60"/>
      <c r="G37" s="60"/>
      <c r="H37" s="60"/>
      <c r="I37" s="67" t="str">
        <f>IF(B37-表七!G37=0,"正确","错误，请检查")</f>
        <v>正确</v>
      </c>
    </row>
    <row r="38" ht="18.45" customHeight="1" spans="1:9">
      <c r="A38" s="61" t="s">
        <v>1291</v>
      </c>
      <c r="B38" s="58">
        <f t="shared" si="1"/>
        <v>0</v>
      </c>
      <c r="C38" s="60"/>
      <c r="D38" s="60"/>
      <c r="E38" s="60"/>
      <c r="F38" s="60"/>
      <c r="G38" s="60"/>
      <c r="H38" s="60"/>
      <c r="I38" s="67" t="str">
        <f>IF(B38-表七!G38=0,"正确","错误，请检查")</f>
        <v>正确</v>
      </c>
    </row>
    <row r="39" ht="18.45" customHeight="1" spans="1:9">
      <c r="A39" s="61" t="s">
        <v>1292</v>
      </c>
      <c r="B39" s="58">
        <f t="shared" si="1"/>
        <v>0</v>
      </c>
      <c r="C39" s="60"/>
      <c r="D39" s="60"/>
      <c r="E39" s="60"/>
      <c r="F39" s="60"/>
      <c r="G39" s="60"/>
      <c r="H39" s="60"/>
      <c r="I39" s="67" t="str">
        <f>IF(B39-表七!G39=0,"正确","错误，请检查")</f>
        <v>正确</v>
      </c>
    </row>
    <row r="40" ht="18.45" customHeight="1" spans="1:9">
      <c r="A40" s="61" t="s">
        <v>1293</v>
      </c>
      <c r="B40" s="58">
        <f t="shared" si="1"/>
        <v>0</v>
      </c>
      <c r="C40" s="60"/>
      <c r="D40" s="60"/>
      <c r="E40" s="60"/>
      <c r="F40" s="60"/>
      <c r="G40" s="60"/>
      <c r="H40" s="60"/>
      <c r="I40" s="67" t="str">
        <f>IF(B40-表七!G40=0,"正确","错误，请检查")</f>
        <v>正确</v>
      </c>
    </row>
    <row r="41" ht="18.45" customHeight="1" spans="1:9">
      <c r="A41" s="61" t="s">
        <v>1294</v>
      </c>
      <c r="B41" s="58">
        <f t="shared" si="1"/>
        <v>0</v>
      </c>
      <c r="C41" s="60"/>
      <c r="D41" s="60"/>
      <c r="E41" s="60"/>
      <c r="F41" s="60"/>
      <c r="G41" s="60"/>
      <c r="H41" s="60"/>
      <c r="I41" s="67" t="str">
        <f>IF(B41-表七!G41=0,"正确","错误，请检查")</f>
        <v>正确</v>
      </c>
    </row>
    <row r="42" ht="18.45" customHeight="1" spans="1:9">
      <c r="A42" s="61" t="s">
        <v>1295</v>
      </c>
      <c r="B42" s="58">
        <f t="shared" si="1"/>
        <v>0</v>
      </c>
      <c r="C42" s="60"/>
      <c r="D42" s="60"/>
      <c r="E42" s="60"/>
      <c r="F42" s="60"/>
      <c r="G42" s="60"/>
      <c r="H42" s="60"/>
      <c r="I42" s="67" t="str">
        <f>IF(B42-表七!G42=0,"正确","错误，请检查")</f>
        <v>正确</v>
      </c>
    </row>
    <row r="43" ht="18.45" customHeight="1" spans="1:9">
      <c r="A43" s="61" t="s">
        <v>1296</v>
      </c>
      <c r="B43" s="58">
        <f t="shared" si="1"/>
        <v>0</v>
      </c>
      <c r="C43" s="60"/>
      <c r="D43" s="60"/>
      <c r="E43" s="60"/>
      <c r="F43" s="60"/>
      <c r="G43" s="60"/>
      <c r="H43" s="60"/>
      <c r="I43" s="67" t="str">
        <f>IF(B43-表七!G43=0,"正确","错误，请检查")</f>
        <v>正确</v>
      </c>
    </row>
    <row r="44" ht="18.45" customHeight="1" spans="1:9">
      <c r="A44" s="61" t="s">
        <v>1297</v>
      </c>
      <c r="B44" s="58">
        <f t="shared" si="1"/>
        <v>0</v>
      </c>
      <c r="C44" s="60"/>
      <c r="D44" s="60"/>
      <c r="E44" s="60"/>
      <c r="F44" s="60"/>
      <c r="G44" s="60"/>
      <c r="H44" s="60"/>
      <c r="I44" s="67" t="str">
        <f>IF(B44-表七!G44=0,"正确","错误，请检查")</f>
        <v>正确</v>
      </c>
    </row>
    <row r="45" ht="18.45" customHeight="1" spans="1:9">
      <c r="A45" s="59" t="s">
        <v>1298</v>
      </c>
      <c r="B45" s="58">
        <f t="shared" si="1"/>
        <v>0</v>
      </c>
      <c r="C45" s="58">
        <f>SUM(C46)</f>
        <v>0</v>
      </c>
      <c r="D45" s="58">
        <f t="shared" ref="D45:H45" si="7">SUM(D46)</f>
        <v>0</v>
      </c>
      <c r="E45" s="58">
        <f t="shared" si="7"/>
        <v>0</v>
      </c>
      <c r="F45" s="58">
        <f t="shared" si="7"/>
        <v>0</v>
      </c>
      <c r="G45" s="58">
        <f t="shared" si="7"/>
        <v>0</v>
      </c>
      <c r="H45" s="58">
        <f t="shared" si="7"/>
        <v>0</v>
      </c>
      <c r="I45" s="67" t="str">
        <f>IF(B45-表七!G45=0,"正确","错误，请检查")</f>
        <v>正确</v>
      </c>
    </row>
    <row r="46" ht="18.45" customHeight="1" spans="1:9">
      <c r="A46" s="61" t="s">
        <v>1299</v>
      </c>
      <c r="B46" s="58">
        <f t="shared" si="1"/>
        <v>0</v>
      </c>
      <c r="C46" s="60"/>
      <c r="D46" s="60"/>
      <c r="E46" s="60"/>
      <c r="F46" s="60"/>
      <c r="G46" s="60"/>
      <c r="H46" s="60"/>
      <c r="I46" s="67" t="str">
        <f>IF(B46-表七!G46=0,"正确","错误，请检查")</f>
        <v>正确</v>
      </c>
    </row>
    <row r="47" ht="18.45" customHeight="1" spans="1:9">
      <c r="A47" s="59" t="s">
        <v>1300</v>
      </c>
      <c r="B47" s="58">
        <f t="shared" si="1"/>
        <v>276</v>
      </c>
      <c r="C47" s="58">
        <f>SUM(C48:C50)</f>
        <v>122</v>
      </c>
      <c r="D47" s="58">
        <f t="shared" ref="D47:H47" si="8">SUM(D48:D50)</f>
        <v>22</v>
      </c>
      <c r="E47" s="58">
        <f t="shared" si="8"/>
        <v>132</v>
      </c>
      <c r="F47" s="58">
        <f t="shared" si="8"/>
        <v>0</v>
      </c>
      <c r="G47" s="58">
        <f t="shared" si="8"/>
        <v>0</v>
      </c>
      <c r="H47" s="58">
        <f t="shared" si="8"/>
        <v>0</v>
      </c>
      <c r="I47" s="67" t="str">
        <f>IF(B47-表七!G47=0,"正确","错误，请检查")</f>
        <v>正确</v>
      </c>
    </row>
    <row r="48" ht="18.45" customHeight="1" spans="1:9">
      <c r="A48" s="61" t="s">
        <v>1301</v>
      </c>
      <c r="B48" s="58">
        <f t="shared" si="1"/>
        <v>180</v>
      </c>
      <c r="C48" s="60">
        <v>122</v>
      </c>
      <c r="D48" s="60"/>
      <c r="E48" s="60">
        <v>58</v>
      </c>
      <c r="F48" s="60"/>
      <c r="G48" s="60"/>
      <c r="H48" s="60"/>
      <c r="I48" s="67" t="str">
        <f>IF(B48-表七!G48=0,"正确","错误，请检查")</f>
        <v>正确</v>
      </c>
    </row>
    <row r="49" ht="18.45" customHeight="1" spans="1:9">
      <c r="A49" s="61" t="s">
        <v>1302</v>
      </c>
      <c r="B49" s="58">
        <f t="shared" si="1"/>
        <v>0</v>
      </c>
      <c r="C49" s="60"/>
      <c r="D49" s="60"/>
      <c r="E49" s="60"/>
      <c r="F49" s="60"/>
      <c r="G49" s="60"/>
      <c r="H49" s="60"/>
      <c r="I49" s="67" t="str">
        <f>IF(B49-表七!G49=0,"正确","错误，请检查")</f>
        <v>正确</v>
      </c>
    </row>
    <row r="50" ht="18.45" customHeight="1" spans="1:9">
      <c r="A50" s="61" t="s">
        <v>1303</v>
      </c>
      <c r="B50" s="58">
        <f t="shared" si="1"/>
        <v>96</v>
      </c>
      <c r="C50" s="60"/>
      <c r="D50" s="60">
        <v>22</v>
      </c>
      <c r="E50" s="60">
        <v>74</v>
      </c>
      <c r="F50" s="60"/>
      <c r="G50" s="60"/>
      <c r="H50" s="60"/>
      <c r="I50" s="67" t="str">
        <f>IF(B50-表七!G50=0,"正确","错误，请检查")</f>
        <v>正确</v>
      </c>
    </row>
    <row r="51" ht="18.45" customHeight="1" spans="1:9">
      <c r="A51" s="59" t="s">
        <v>1304</v>
      </c>
      <c r="B51" s="58">
        <f t="shared" si="1"/>
        <v>400</v>
      </c>
      <c r="C51" s="60">
        <v>400</v>
      </c>
      <c r="D51" s="60"/>
      <c r="E51" s="60"/>
      <c r="F51" s="60"/>
      <c r="G51" s="60"/>
      <c r="H51" s="60"/>
      <c r="I51" s="67" t="str">
        <f>IF(B51-表七!G51=0,"正确","错误，请检查")</f>
        <v>正确</v>
      </c>
    </row>
    <row r="52" ht="18.45" customHeight="1" spans="1:9">
      <c r="A52" s="59" t="s">
        <v>1305</v>
      </c>
      <c r="B52" s="58">
        <f t="shared" si="1"/>
        <v>30</v>
      </c>
      <c r="C52" s="63">
        <v>30</v>
      </c>
      <c r="D52" s="63"/>
      <c r="E52" s="63"/>
      <c r="F52" s="63"/>
      <c r="G52" s="63"/>
      <c r="H52" s="63"/>
      <c r="I52" s="67" t="str">
        <f>IF(B52-表七!G52=0,"正确","错误，请检查")</f>
        <v>正确</v>
      </c>
    </row>
    <row r="53" ht="18.45" customHeight="1" spans="1:9">
      <c r="A53" s="63" t="s">
        <v>1306</v>
      </c>
      <c r="B53" s="58">
        <f t="shared" si="1"/>
        <v>0</v>
      </c>
      <c r="C53" s="63"/>
      <c r="D53" s="63"/>
      <c r="E53" s="63"/>
      <c r="F53" s="63"/>
      <c r="G53" s="63"/>
      <c r="H53" s="63"/>
      <c r="I53" s="67" t="str">
        <f>IF(B53-表七!G53=0,"正确","错误，请检查")</f>
        <v>正确</v>
      </c>
    </row>
    <row r="54" ht="20.1" customHeight="1" spans="1:9">
      <c r="A54" s="63"/>
      <c r="B54" s="63"/>
      <c r="C54" s="63"/>
      <c r="D54" s="63"/>
      <c r="E54" s="63"/>
      <c r="F54" s="63"/>
      <c r="G54" s="63"/>
      <c r="H54" s="63"/>
      <c r="I54" s="63"/>
    </row>
    <row r="55" ht="20.1" customHeight="1" spans="1:9">
      <c r="A55" s="63"/>
      <c r="B55" s="63"/>
      <c r="C55" s="63"/>
      <c r="D55" s="63"/>
      <c r="E55" s="63"/>
      <c r="F55" s="63"/>
      <c r="G55" s="63"/>
      <c r="H55" s="63"/>
      <c r="I55" s="63"/>
    </row>
    <row r="56" ht="20.1" customHeight="1" spans="1:9">
      <c r="A56" s="64" t="s">
        <v>1133</v>
      </c>
      <c r="B56" s="58">
        <f>SUM(B6,B10,B14,B17,B28,B34,B45,B47,B51,B52,B53)</f>
        <v>36572</v>
      </c>
      <c r="C56" s="58">
        <f t="shared" ref="C56:H56" si="9">SUM(C6,C10,C14,C17,C28,C34,C45,C47,C51,C52,C53)</f>
        <v>32419</v>
      </c>
      <c r="D56" s="58">
        <f t="shared" si="9"/>
        <v>497</v>
      </c>
      <c r="E56" s="58">
        <f t="shared" si="9"/>
        <v>3656</v>
      </c>
      <c r="F56" s="58">
        <f t="shared" si="9"/>
        <v>0</v>
      </c>
      <c r="G56" s="58">
        <f t="shared" si="9"/>
        <v>0</v>
      </c>
      <c r="H56" s="58">
        <f t="shared" si="9"/>
        <v>0</v>
      </c>
      <c r="I56" s="67" t="str">
        <f>IF(B56-表七!G62=0,"正确","错误，请检查")</f>
        <v>正确</v>
      </c>
    </row>
    <row r="57" ht="20.1" customHeight="1"/>
    <row r="58" ht="20.1" customHeight="1"/>
    <row r="59" ht="20.1" customHeight="1"/>
    <row r="60" ht="20.1" customHeight="1"/>
    <row r="61" ht="20.1" customHeight="1"/>
    <row r="62" ht="20.1" customHeight="1"/>
    <row r="63" ht="20.1" customHeight="1"/>
  </sheetData>
  <mergeCells count="10">
    <mergeCell ref="A2:H2"/>
    <mergeCell ref="A4:A5"/>
    <mergeCell ref="B4:B5"/>
    <mergeCell ref="C4:C5"/>
    <mergeCell ref="D4:D5"/>
    <mergeCell ref="E4:E5"/>
    <mergeCell ref="F4:F5"/>
    <mergeCell ref="G4:G5"/>
    <mergeCell ref="H4:H5"/>
    <mergeCell ref="I4:I5"/>
  </mergeCells>
  <conditionalFormatting sqref="I56">
    <cfRule type="containsText" dxfId="0" priority="2" operator="between" text="错误">
      <formula>NOT(ISERROR(SEARCH("错误",I56)))</formula>
    </cfRule>
  </conditionalFormatting>
  <conditionalFormatting sqref="I$1:I$1048576">
    <cfRule type="containsText" dxfId="0" priority="1" operator="between" text="错误">
      <formula>NOT(ISERROR(SEARCH("错误",I1)))</formula>
    </cfRule>
  </conditionalFormatting>
  <conditionalFormatting sqref="I4:I53">
    <cfRule type="containsText" dxfId="0" priority="3" operator="between" text="错误">
      <formula>NOT(ISERROR(SEARCH("错误",I4)))</formula>
    </cfRule>
  </conditionalFormatting>
  <printOptions horizontalCentered="1"/>
  <pageMargins left="0.472222222222222" right="0.472222222222222" top="0.590277777777778" bottom="0.550694444444444" header="0.314583333333333" footer="0.314583333333333"/>
  <pageSetup paperSize="9" scale="80" firstPageNumber="58" orientation="landscape" useFirstPageNumber="1"/>
  <headerFooter differentOddEven="1">
    <oddFooter>&amp;L&amp;16  —&amp;P—</oddFooter>
    <evenFooter>&amp;R&amp;16—&amp;P—</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4"/>
  <sheetViews>
    <sheetView view="pageBreakPreview" zoomScale="90" zoomScaleNormal="70" workbookViewId="0">
      <selection activeCell="D57" sqref="D57"/>
    </sheetView>
  </sheetViews>
  <sheetFormatPr defaultColWidth="9" defaultRowHeight="11.25"/>
  <cols>
    <col min="1" max="1" width="39.2" style="2" customWidth="1"/>
    <col min="2" max="3" width="12.7" style="3" customWidth="1"/>
    <col min="4" max="4" width="13.5" style="2" customWidth="1"/>
    <col min="5" max="5" width="37.1" style="2" customWidth="1"/>
    <col min="6" max="7" width="12.7" style="3" customWidth="1"/>
    <col min="8" max="8" width="13.6" style="2" customWidth="1"/>
    <col min="9" max="9" width="8.2" style="2" customWidth="1"/>
    <col min="10" max="256" width="8.7" style="2"/>
    <col min="257" max="257" width="41.8" style="2" customWidth="1"/>
    <col min="258" max="259" width="14.1" style="2" customWidth="1"/>
    <col min="260" max="260" width="13.6" style="2" customWidth="1"/>
    <col min="261" max="261" width="38.3" style="2" customWidth="1"/>
    <col min="262" max="262" width="14.1" style="2" customWidth="1"/>
    <col min="263" max="263" width="15.5" style="2" customWidth="1"/>
    <col min="264" max="264" width="13.6" style="2" customWidth="1"/>
    <col min="265" max="265" width="8.2" style="2" customWidth="1"/>
    <col min="266" max="512" width="8.7" style="2"/>
    <col min="513" max="513" width="41.8" style="2" customWidth="1"/>
    <col min="514" max="515" width="14.1" style="2" customWidth="1"/>
    <col min="516" max="516" width="13.6" style="2" customWidth="1"/>
    <col min="517" max="517" width="38.3" style="2" customWidth="1"/>
    <col min="518" max="518" width="14.1" style="2" customWidth="1"/>
    <col min="519" max="519" width="15.5" style="2" customWidth="1"/>
    <col min="520" max="520" width="13.6" style="2" customWidth="1"/>
    <col min="521" max="521" width="8.2" style="2" customWidth="1"/>
    <col min="522" max="768" width="8.7" style="2"/>
    <col min="769" max="769" width="41.8" style="2" customWidth="1"/>
    <col min="770" max="771" width="14.1" style="2" customWidth="1"/>
    <col min="772" max="772" width="13.6" style="2" customWidth="1"/>
    <col min="773" max="773" width="38.3" style="2" customWidth="1"/>
    <col min="774" max="774" width="14.1" style="2" customWidth="1"/>
    <col min="775" max="775" width="15.5" style="2" customWidth="1"/>
    <col min="776" max="776" width="13.6" style="2" customWidth="1"/>
    <col min="777" max="777" width="8.2" style="2" customWidth="1"/>
    <col min="778" max="1024" width="8.7" style="2"/>
    <col min="1025" max="1025" width="41.8" style="2" customWidth="1"/>
    <col min="1026" max="1027" width="14.1" style="2" customWidth="1"/>
    <col min="1028" max="1028" width="13.6" style="2" customWidth="1"/>
    <col min="1029" max="1029" width="38.3" style="2" customWidth="1"/>
    <col min="1030" max="1030" width="14.1" style="2" customWidth="1"/>
    <col min="1031" max="1031" width="15.5" style="2" customWidth="1"/>
    <col min="1032" max="1032" width="13.6" style="2" customWidth="1"/>
    <col min="1033" max="1033" width="8.2" style="2" customWidth="1"/>
    <col min="1034" max="1280" width="8.7" style="2"/>
    <col min="1281" max="1281" width="41.8" style="2" customWidth="1"/>
    <col min="1282" max="1283" width="14.1" style="2" customWidth="1"/>
    <col min="1284" max="1284" width="13.6" style="2" customWidth="1"/>
    <col min="1285" max="1285" width="38.3" style="2" customWidth="1"/>
    <col min="1286" max="1286" width="14.1" style="2" customWidth="1"/>
    <col min="1287" max="1287" width="15.5" style="2" customWidth="1"/>
    <col min="1288" max="1288" width="13.6" style="2" customWidth="1"/>
    <col min="1289" max="1289" width="8.2" style="2" customWidth="1"/>
    <col min="1290" max="1536" width="8.7" style="2"/>
    <col min="1537" max="1537" width="41.8" style="2" customWidth="1"/>
    <col min="1538" max="1539" width="14.1" style="2" customWidth="1"/>
    <col min="1540" max="1540" width="13.6" style="2" customWidth="1"/>
    <col min="1541" max="1541" width="38.3" style="2" customWidth="1"/>
    <col min="1542" max="1542" width="14.1" style="2" customWidth="1"/>
    <col min="1543" max="1543" width="15.5" style="2" customWidth="1"/>
    <col min="1544" max="1544" width="13.6" style="2" customWidth="1"/>
    <col min="1545" max="1545" width="8.2" style="2" customWidth="1"/>
    <col min="1546" max="1792" width="8.7" style="2"/>
    <col min="1793" max="1793" width="41.8" style="2" customWidth="1"/>
    <col min="1794" max="1795" width="14.1" style="2" customWidth="1"/>
    <col min="1796" max="1796" width="13.6" style="2" customWidth="1"/>
    <col min="1797" max="1797" width="38.3" style="2" customWidth="1"/>
    <col min="1798" max="1798" width="14.1" style="2" customWidth="1"/>
    <col min="1799" max="1799" width="15.5" style="2" customWidth="1"/>
    <col min="1800" max="1800" width="13.6" style="2" customWidth="1"/>
    <col min="1801" max="1801" width="8.2" style="2" customWidth="1"/>
    <col min="1802" max="2048" width="8.7" style="2"/>
    <col min="2049" max="2049" width="41.8" style="2" customWidth="1"/>
    <col min="2050" max="2051" width="14.1" style="2" customWidth="1"/>
    <col min="2052" max="2052" width="13.6" style="2" customWidth="1"/>
    <col min="2053" max="2053" width="38.3" style="2" customWidth="1"/>
    <col min="2054" max="2054" width="14.1" style="2" customWidth="1"/>
    <col min="2055" max="2055" width="15.5" style="2" customWidth="1"/>
    <col min="2056" max="2056" width="13.6" style="2" customWidth="1"/>
    <col min="2057" max="2057" width="8.2" style="2" customWidth="1"/>
    <col min="2058" max="2304" width="8.7" style="2"/>
    <col min="2305" max="2305" width="41.8" style="2" customWidth="1"/>
    <col min="2306" max="2307" width="14.1" style="2" customWidth="1"/>
    <col min="2308" max="2308" width="13.6" style="2" customWidth="1"/>
    <col min="2309" max="2309" width="38.3" style="2" customWidth="1"/>
    <col min="2310" max="2310" width="14.1" style="2" customWidth="1"/>
    <col min="2311" max="2311" width="15.5" style="2" customWidth="1"/>
    <col min="2312" max="2312" width="13.6" style="2" customWidth="1"/>
    <col min="2313" max="2313" width="8.2" style="2" customWidth="1"/>
    <col min="2314" max="2560" width="8.7" style="2"/>
    <col min="2561" max="2561" width="41.8" style="2" customWidth="1"/>
    <col min="2562" max="2563" width="14.1" style="2" customWidth="1"/>
    <col min="2564" max="2564" width="13.6" style="2" customWidth="1"/>
    <col min="2565" max="2565" width="38.3" style="2" customWidth="1"/>
    <col min="2566" max="2566" width="14.1" style="2" customWidth="1"/>
    <col min="2567" max="2567" width="15.5" style="2" customWidth="1"/>
    <col min="2568" max="2568" width="13.6" style="2" customWidth="1"/>
    <col min="2569" max="2569" width="8.2" style="2" customWidth="1"/>
    <col min="2570" max="2816" width="8.7" style="2"/>
    <col min="2817" max="2817" width="41.8" style="2" customWidth="1"/>
    <col min="2818" max="2819" width="14.1" style="2" customWidth="1"/>
    <col min="2820" max="2820" width="13.6" style="2" customWidth="1"/>
    <col min="2821" max="2821" width="38.3" style="2" customWidth="1"/>
    <col min="2822" max="2822" width="14.1" style="2" customWidth="1"/>
    <col min="2823" max="2823" width="15.5" style="2" customWidth="1"/>
    <col min="2824" max="2824" width="13.6" style="2" customWidth="1"/>
    <col min="2825" max="2825" width="8.2" style="2" customWidth="1"/>
    <col min="2826" max="3072" width="8.7" style="2"/>
    <col min="3073" max="3073" width="41.8" style="2" customWidth="1"/>
    <col min="3074" max="3075" width="14.1" style="2" customWidth="1"/>
    <col min="3076" max="3076" width="13.6" style="2" customWidth="1"/>
    <col min="3077" max="3077" width="38.3" style="2" customWidth="1"/>
    <col min="3078" max="3078" width="14.1" style="2" customWidth="1"/>
    <col min="3079" max="3079" width="15.5" style="2" customWidth="1"/>
    <col min="3080" max="3080" width="13.6" style="2" customWidth="1"/>
    <col min="3081" max="3081" width="8.2" style="2" customWidth="1"/>
    <col min="3082" max="3328" width="8.7" style="2"/>
    <col min="3329" max="3329" width="41.8" style="2" customWidth="1"/>
    <col min="3330" max="3331" width="14.1" style="2" customWidth="1"/>
    <col min="3332" max="3332" width="13.6" style="2" customWidth="1"/>
    <col min="3333" max="3333" width="38.3" style="2" customWidth="1"/>
    <col min="3334" max="3334" width="14.1" style="2" customWidth="1"/>
    <col min="3335" max="3335" width="15.5" style="2" customWidth="1"/>
    <col min="3336" max="3336" width="13.6" style="2" customWidth="1"/>
    <col min="3337" max="3337" width="8.2" style="2" customWidth="1"/>
    <col min="3338" max="3584" width="8.7" style="2"/>
    <col min="3585" max="3585" width="41.8" style="2" customWidth="1"/>
    <col min="3586" max="3587" width="14.1" style="2" customWidth="1"/>
    <col min="3588" max="3588" width="13.6" style="2" customWidth="1"/>
    <col min="3589" max="3589" width="38.3" style="2" customWidth="1"/>
    <col min="3590" max="3590" width="14.1" style="2" customWidth="1"/>
    <col min="3591" max="3591" width="15.5" style="2" customWidth="1"/>
    <col min="3592" max="3592" width="13.6" style="2" customWidth="1"/>
    <col min="3593" max="3593" width="8.2" style="2" customWidth="1"/>
    <col min="3594" max="3840" width="8.7" style="2"/>
    <col min="3841" max="3841" width="41.8" style="2" customWidth="1"/>
    <col min="3842" max="3843" width="14.1" style="2" customWidth="1"/>
    <col min="3844" max="3844" width="13.6" style="2" customWidth="1"/>
    <col min="3845" max="3845" width="38.3" style="2" customWidth="1"/>
    <col min="3846" max="3846" width="14.1" style="2" customWidth="1"/>
    <col min="3847" max="3847" width="15.5" style="2" customWidth="1"/>
    <col min="3848" max="3848" width="13.6" style="2" customWidth="1"/>
    <col min="3849" max="3849" width="8.2" style="2" customWidth="1"/>
    <col min="3850" max="4096" width="8.7" style="2"/>
    <col min="4097" max="4097" width="41.8" style="2" customWidth="1"/>
    <col min="4098" max="4099" width="14.1" style="2" customWidth="1"/>
    <col min="4100" max="4100" width="13.6" style="2" customWidth="1"/>
    <col min="4101" max="4101" width="38.3" style="2" customWidth="1"/>
    <col min="4102" max="4102" width="14.1" style="2" customWidth="1"/>
    <col min="4103" max="4103" width="15.5" style="2" customWidth="1"/>
    <col min="4104" max="4104" width="13.6" style="2" customWidth="1"/>
    <col min="4105" max="4105" width="8.2" style="2" customWidth="1"/>
    <col min="4106" max="4352" width="8.7" style="2"/>
    <col min="4353" max="4353" width="41.8" style="2" customWidth="1"/>
    <col min="4354" max="4355" width="14.1" style="2" customWidth="1"/>
    <col min="4356" max="4356" width="13.6" style="2" customWidth="1"/>
    <col min="4357" max="4357" width="38.3" style="2" customWidth="1"/>
    <col min="4358" max="4358" width="14.1" style="2" customWidth="1"/>
    <col min="4359" max="4359" width="15.5" style="2" customWidth="1"/>
    <col min="4360" max="4360" width="13.6" style="2" customWidth="1"/>
    <col min="4361" max="4361" width="8.2" style="2" customWidth="1"/>
    <col min="4362" max="4608" width="8.7" style="2"/>
    <col min="4609" max="4609" width="41.8" style="2" customWidth="1"/>
    <col min="4610" max="4611" width="14.1" style="2" customWidth="1"/>
    <col min="4612" max="4612" width="13.6" style="2" customWidth="1"/>
    <col min="4613" max="4613" width="38.3" style="2" customWidth="1"/>
    <col min="4614" max="4614" width="14.1" style="2" customWidth="1"/>
    <col min="4615" max="4615" width="15.5" style="2" customWidth="1"/>
    <col min="4616" max="4616" width="13.6" style="2" customWidth="1"/>
    <col min="4617" max="4617" width="8.2" style="2" customWidth="1"/>
    <col min="4618" max="4864" width="8.7" style="2"/>
    <col min="4865" max="4865" width="41.8" style="2" customWidth="1"/>
    <col min="4866" max="4867" width="14.1" style="2" customWidth="1"/>
    <col min="4868" max="4868" width="13.6" style="2" customWidth="1"/>
    <col min="4869" max="4869" width="38.3" style="2" customWidth="1"/>
    <col min="4870" max="4870" width="14.1" style="2" customWidth="1"/>
    <col min="4871" max="4871" width="15.5" style="2" customWidth="1"/>
    <col min="4872" max="4872" width="13.6" style="2" customWidth="1"/>
    <col min="4873" max="4873" width="8.2" style="2" customWidth="1"/>
    <col min="4874" max="5120" width="8.7" style="2"/>
    <col min="5121" max="5121" width="41.8" style="2" customWidth="1"/>
    <col min="5122" max="5123" width="14.1" style="2" customWidth="1"/>
    <col min="5124" max="5124" width="13.6" style="2" customWidth="1"/>
    <col min="5125" max="5125" width="38.3" style="2" customWidth="1"/>
    <col min="5126" max="5126" width="14.1" style="2" customWidth="1"/>
    <col min="5127" max="5127" width="15.5" style="2" customWidth="1"/>
    <col min="5128" max="5128" width="13.6" style="2" customWidth="1"/>
    <col min="5129" max="5129" width="8.2" style="2" customWidth="1"/>
    <col min="5130" max="5376" width="8.7" style="2"/>
    <col min="5377" max="5377" width="41.8" style="2" customWidth="1"/>
    <col min="5378" max="5379" width="14.1" style="2" customWidth="1"/>
    <col min="5380" max="5380" width="13.6" style="2" customWidth="1"/>
    <col min="5381" max="5381" width="38.3" style="2" customWidth="1"/>
    <col min="5382" max="5382" width="14.1" style="2" customWidth="1"/>
    <col min="5383" max="5383" width="15.5" style="2" customWidth="1"/>
    <col min="5384" max="5384" width="13.6" style="2" customWidth="1"/>
    <col min="5385" max="5385" width="8.2" style="2" customWidth="1"/>
    <col min="5386" max="5632" width="8.7" style="2"/>
    <col min="5633" max="5633" width="41.8" style="2" customWidth="1"/>
    <col min="5634" max="5635" width="14.1" style="2" customWidth="1"/>
    <col min="5636" max="5636" width="13.6" style="2" customWidth="1"/>
    <col min="5637" max="5637" width="38.3" style="2" customWidth="1"/>
    <col min="5638" max="5638" width="14.1" style="2" customWidth="1"/>
    <col min="5639" max="5639" width="15.5" style="2" customWidth="1"/>
    <col min="5640" max="5640" width="13.6" style="2" customWidth="1"/>
    <col min="5641" max="5641" width="8.2" style="2" customWidth="1"/>
    <col min="5642" max="5888" width="8.7" style="2"/>
    <col min="5889" max="5889" width="41.8" style="2" customWidth="1"/>
    <col min="5890" max="5891" width="14.1" style="2" customWidth="1"/>
    <col min="5892" max="5892" width="13.6" style="2" customWidth="1"/>
    <col min="5893" max="5893" width="38.3" style="2" customWidth="1"/>
    <col min="5894" max="5894" width="14.1" style="2" customWidth="1"/>
    <col min="5895" max="5895" width="15.5" style="2" customWidth="1"/>
    <col min="5896" max="5896" width="13.6" style="2" customWidth="1"/>
    <col min="5897" max="5897" width="8.2" style="2" customWidth="1"/>
    <col min="5898" max="6144" width="8.7" style="2"/>
    <col min="6145" max="6145" width="41.8" style="2" customWidth="1"/>
    <col min="6146" max="6147" width="14.1" style="2" customWidth="1"/>
    <col min="6148" max="6148" width="13.6" style="2" customWidth="1"/>
    <col min="6149" max="6149" width="38.3" style="2" customWidth="1"/>
    <col min="6150" max="6150" width="14.1" style="2" customWidth="1"/>
    <col min="6151" max="6151" width="15.5" style="2" customWidth="1"/>
    <col min="6152" max="6152" width="13.6" style="2" customWidth="1"/>
    <col min="6153" max="6153" width="8.2" style="2" customWidth="1"/>
    <col min="6154" max="6400" width="8.7" style="2"/>
    <col min="6401" max="6401" width="41.8" style="2" customWidth="1"/>
    <col min="6402" max="6403" width="14.1" style="2" customWidth="1"/>
    <col min="6404" max="6404" width="13.6" style="2" customWidth="1"/>
    <col min="6405" max="6405" width="38.3" style="2" customWidth="1"/>
    <col min="6406" max="6406" width="14.1" style="2" customWidth="1"/>
    <col min="6407" max="6407" width="15.5" style="2" customWidth="1"/>
    <col min="6408" max="6408" width="13.6" style="2" customWidth="1"/>
    <col min="6409" max="6409" width="8.2" style="2" customWidth="1"/>
    <col min="6410" max="6656" width="8.7" style="2"/>
    <col min="6657" max="6657" width="41.8" style="2" customWidth="1"/>
    <col min="6658" max="6659" width="14.1" style="2" customWidth="1"/>
    <col min="6660" max="6660" width="13.6" style="2" customWidth="1"/>
    <col min="6661" max="6661" width="38.3" style="2" customWidth="1"/>
    <col min="6662" max="6662" width="14.1" style="2" customWidth="1"/>
    <col min="6663" max="6663" width="15.5" style="2" customWidth="1"/>
    <col min="6664" max="6664" width="13.6" style="2" customWidth="1"/>
    <col min="6665" max="6665" width="8.2" style="2" customWidth="1"/>
    <col min="6666" max="6912" width="8.7" style="2"/>
    <col min="6913" max="6913" width="41.8" style="2" customWidth="1"/>
    <col min="6914" max="6915" width="14.1" style="2" customWidth="1"/>
    <col min="6916" max="6916" width="13.6" style="2" customWidth="1"/>
    <col min="6917" max="6917" width="38.3" style="2" customWidth="1"/>
    <col min="6918" max="6918" width="14.1" style="2" customWidth="1"/>
    <col min="6919" max="6919" width="15.5" style="2" customWidth="1"/>
    <col min="6920" max="6920" width="13.6" style="2" customWidth="1"/>
    <col min="6921" max="6921" width="8.2" style="2" customWidth="1"/>
    <col min="6922" max="7168" width="8.7" style="2"/>
    <col min="7169" max="7169" width="41.8" style="2" customWidth="1"/>
    <col min="7170" max="7171" width="14.1" style="2" customWidth="1"/>
    <col min="7172" max="7172" width="13.6" style="2" customWidth="1"/>
    <col min="7173" max="7173" width="38.3" style="2" customWidth="1"/>
    <col min="7174" max="7174" width="14.1" style="2" customWidth="1"/>
    <col min="7175" max="7175" width="15.5" style="2" customWidth="1"/>
    <col min="7176" max="7176" width="13.6" style="2" customWidth="1"/>
    <col min="7177" max="7177" width="8.2" style="2" customWidth="1"/>
    <col min="7178" max="7424" width="8.7" style="2"/>
    <col min="7425" max="7425" width="41.8" style="2" customWidth="1"/>
    <col min="7426" max="7427" width="14.1" style="2" customWidth="1"/>
    <col min="7428" max="7428" width="13.6" style="2" customWidth="1"/>
    <col min="7429" max="7429" width="38.3" style="2" customWidth="1"/>
    <col min="7430" max="7430" width="14.1" style="2" customWidth="1"/>
    <col min="7431" max="7431" width="15.5" style="2" customWidth="1"/>
    <col min="7432" max="7432" width="13.6" style="2" customWidth="1"/>
    <col min="7433" max="7433" width="8.2" style="2" customWidth="1"/>
    <col min="7434" max="7680" width="8.7" style="2"/>
    <col min="7681" max="7681" width="41.8" style="2" customWidth="1"/>
    <col min="7682" max="7683" width="14.1" style="2" customWidth="1"/>
    <col min="7684" max="7684" width="13.6" style="2" customWidth="1"/>
    <col min="7685" max="7685" width="38.3" style="2" customWidth="1"/>
    <col min="7686" max="7686" width="14.1" style="2" customWidth="1"/>
    <col min="7687" max="7687" width="15.5" style="2" customWidth="1"/>
    <col min="7688" max="7688" width="13.6" style="2" customWidth="1"/>
    <col min="7689" max="7689" width="8.2" style="2" customWidth="1"/>
    <col min="7690" max="7936" width="8.7" style="2"/>
    <col min="7937" max="7937" width="41.8" style="2" customWidth="1"/>
    <col min="7938" max="7939" width="14.1" style="2" customWidth="1"/>
    <col min="7940" max="7940" width="13.6" style="2" customWidth="1"/>
    <col min="7941" max="7941" width="38.3" style="2" customWidth="1"/>
    <col min="7942" max="7942" width="14.1" style="2" customWidth="1"/>
    <col min="7943" max="7943" width="15.5" style="2" customWidth="1"/>
    <col min="7944" max="7944" width="13.6" style="2" customWidth="1"/>
    <col min="7945" max="7945" width="8.2" style="2" customWidth="1"/>
    <col min="7946" max="8192" width="8.7" style="2"/>
    <col min="8193" max="8193" width="41.8" style="2" customWidth="1"/>
    <col min="8194" max="8195" width="14.1" style="2" customWidth="1"/>
    <col min="8196" max="8196" width="13.6" style="2" customWidth="1"/>
    <col min="8197" max="8197" width="38.3" style="2" customWidth="1"/>
    <col min="8198" max="8198" width="14.1" style="2" customWidth="1"/>
    <col min="8199" max="8199" width="15.5" style="2" customWidth="1"/>
    <col min="8200" max="8200" width="13.6" style="2" customWidth="1"/>
    <col min="8201" max="8201" width="8.2" style="2" customWidth="1"/>
    <col min="8202" max="8448" width="8.7" style="2"/>
    <col min="8449" max="8449" width="41.8" style="2" customWidth="1"/>
    <col min="8450" max="8451" width="14.1" style="2" customWidth="1"/>
    <col min="8452" max="8452" width="13.6" style="2" customWidth="1"/>
    <col min="8453" max="8453" width="38.3" style="2" customWidth="1"/>
    <col min="8454" max="8454" width="14.1" style="2" customWidth="1"/>
    <col min="8455" max="8455" width="15.5" style="2" customWidth="1"/>
    <col min="8456" max="8456" width="13.6" style="2" customWidth="1"/>
    <col min="8457" max="8457" width="8.2" style="2" customWidth="1"/>
    <col min="8458" max="8704" width="8.7" style="2"/>
    <col min="8705" max="8705" width="41.8" style="2" customWidth="1"/>
    <col min="8706" max="8707" width="14.1" style="2" customWidth="1"/>
    <col min="8708" max="8708" width="13.6" style="2" customWidth="1"/>
    <col min="8709" max="8709" width="38.3" style="2" customWidth="1"/>
    <col min="8710" max="8710" width="14.1" style="2" customWidth="1"/>
    <col min="8711" max="8711" width="15.5" style="2" customWidth="1"/>
    <col min="8712" max="8712" width="13.6" style="2" customWidth="1"/>
    <col min="8713" max="8713" width="8.2" style="2" customWidth="1"/>
    <col min="8714" max="8960" width="8.7" style="2"/>
    <col min="8961" max="8961" width="41.8" style="2" customWidth="1"/>
    <col min="8962" max="8963" width="14.1" style="2" customWidth="1"/>
    <col min="8964" max="8964" width="13.6" style="2" customWidth="1"/>
    <col min="8965" max="8965" width="38.3" style="2" customWidth="1"/>
    <col min="8966" max="8966" width="14.1" style="2" customWidth="1"/>
    <col min="8967" max="8967" width="15.5" style="2" customWidth="1"/>
    <col min="8968" max="8968" width="13.6" style="2" customWidth="1"/>
    <col min="8969" max="8969" width="8.2" style="2" customWidth="1"/>
    <col min="8970" max="9216" width="8.7" style="2"/>
    <col min="9217" max="9217" width="41.8" style="2" customWidth="1"/>
    <col min="9218" max="9219" width="14.1" style="2" customWidth="1"/>
    <col min="9220" max="9220" width="13.6" style="2" customWidth="1"/>
    <col min="9221" max="9221" width="38.3" style="2" customWidth="1"/>
    <col min="9222" max="9222" width="14.1" style="2" customWidth="1"/>
    <col min="9223" max="9223" width="15.5" style="2" customWidth="1"/>
    <col min="9224" max="9224" width="13.6" style="2" customWidth="1"/>
    <col min="9225" max="9225" width="8.2" style="2" customWidth="1"/>
    <col min="9226" max="9472" width="8.7" style="2"/>
    <col min="9473" max="9473" width="41.8" style="2" customWidth="1"/>
    <col min="9474" max="9475" width="14.1" style="2" customWidth="1"/>
    <col min="9476" max="9476" width="13.6" style="2" customWidth="1"/>
    <col min="9477" max="9477" width="38.3" style="2" customWidth="1"/>
    <col min="9478" max="9478" width="14.1" style="2" customWidth="1"/>
    <col min="9479" max="9479" width="15.5" style="2" customWidth="1"/>
    <col min="9480" max="9480" width="13.6" style="2" customWidth="1"/>
    <col min="9481" max="9481" width="8.2" style="2" customWidth="1"/>
    <col min="9482" max="9728" width="8.7" style="2"/>
    <col min="9729" max="9729" width="41.8" style="2" customWidth="1"/>
    <col min="9730" max="9731" width="14.1" style="2" customWidth="1"/>
    <col min="9732" max="9732" width="13.6" style="2" customWidth="1"/>
    <col min="9733" max="9733" width="38.3" style="2" customWidth="1"/>
    <col min="9734" max="9734" width="14.1" style="2" customWidth="1"/>
    <col min="9735" max="9735" width="15.5" style="2" customWidth="1"/>
    <col min="9736" max="9736" width="13.6" style="2" customWidth="1"/>
    <col min="9737" max="9737" width="8.2" style="2" customWidth="1"/>
    <col min="9738" max="9984" width="8.7" style="2"/>
    <col min="9985" max="9985" width="41.8" style="2" customWidth="1"/>
    <col min="9986" max="9987" width="14.1" style="2" customWidth="1"/>
    <col min="9988" max="9988" width="13.6" style="2" customWidth="1"/>
    <col min="9989" max="9989" width="38.3" style="2" customWidth="1"/>
    <col min="9990" max="9990" width="14.1" style="2" customWidth="1"/>
    <col min="9991" max="9991" width="15.5" style="2" customWidth="1"/>
    <col min="9992" max="9992" width="13.6" style="2" customWidth="1"/>
    <col min="9993" max="9993" width="8.2" style="2" customWidth="1"/>
    <col min="9994" max="10240" width="8.7" style="2"/>
    <col min="10241" max="10241" width="41.8" style="2" customWidth="1"/>
    <col min="10242" max="10243" width="14.1" style="2" customWidth="1"/>
    <col min="10244" max="10244" width="13.6" style="2" customWidth="1"/>
    <col min="10245" max="10245" width="38.3" style="2" customWidth="1"/>
    <col min="10246" max="10246" width="14.1" style="2" customWidth="1"/>
    <col min="10247" max="10247" width="15.5" style="2" customWidth="1"/>
    <col min="10248" max="10248" width="13.6" style="2" customWidth="1"/>
    <col min="10249" max="10249" width="8.2" style="2" customWidth="1"/>
    <col min="10250" max="10496" width="8.7" style="2"/>
    <col min="10497" max="10497" width="41.8" style="2" customWidth="1"/>
    <col min="10498" max="10499" width="14.1" style="2" customWidth="1"/>
    <col min="10500" max="10500" width="13.6" style="2" customWidth="1"/>
    <col min="10501" max="10501" width="38.3" style="2" customWidth="1"/>
    <col min="10502" max="10502" width="14.1" style="2" customWidth="1"/>
    <col min="10503" max="10503" width="15.5" style="2" customWidth="1"/>
    <col min="10504" max="10504" width="13.6" style="2" customWidth="1"/>
    <col min="10505" max="10505" width="8.2" style="2" customWidth="1"/>
    <col min="10506" max="10752" width="8.7" style="2"/>
    <col min="10753" max="10753" width="41.8" style="2" customWidth="1"/>
    <col min="10754" max="10755" width="14.1" style="2" customWidth="1"/>
    <col min="10756" max="10756" width="13.6" style="2" customWidth="1"/>
    <col min="10757" max="10757" width="38.3" style="2" customWidth="1"/>
    <col min="10758" max="10758" width="14.1" style="2" customWidth="1"/>
    <col min="10759" max="10759" width="15.5" style="2" customWidth="1"/>
    <col min="10760" max="10760" width="13.6" style="2" customWidth="1"/>
    <col min="10761" max="10761" width="8.2" style="2" customWidth="1"/>
    <col min="10762" max="11008" width="8.7" style="2"/>
    <col min="11009" max="11009" width="41.8" style="2" customWidth="1"/>
    <col min="11010" max="11011" width="14.1" style="2" customWidth="1"/>
    <col min="11012" max="11012" width="13.6" style="2" customWidth="1"/>
    <col min="11013" max="11013" width="38.3" style="2" customWidth="1"/>
    <col min="11014" max="11014" width="14.1" style="2" customWidth="1"/>
    <col min="11015" max="11015" width="15.5" style="2" customWidth="1"/>
    <col min="11016" max="11016" width="13.6" style="2" customWidth="1"/>
    <col min="11017" max="11017" width="8.2" style="2" customWidth="1"/>
    <col min="11018" max="11264" width="8.7" style="2"/>
    <col min="11265" max="11265" width="41.8" style="2" customWidth="1"/>
    <col min="11266" max="11267" width="14.1" style="2" customWidth="1"/>
    <col min="11268" max="11268" width="13.6" style="2" customWidth="1"/>
    <col min="11269" max="11269" width="38.3" style="2" customWidth="1"/>
    <col min="11270" max="11270" width="14.1" style="2" customWidth="1"/>
    <col min="11271" max="11271" width="15.5" style="2" customWidth="1"/>
    <col min="11272" max="11272" width="13.6" style="2" customWidth="1"/>
    <col min="11273" max="11273" width="8.2" style="2" customWidth="1"/>
    <col min="11274" max="11520" width="8.7" style="2"/>
    <col min="11521" max="11521" width="41.8" style="2" customWidth="1"/>
    <col min="11522" max="11523" width="14.1" style="2" customWidth="1"/>
    <col min="11524" max="11524" width="13.6" style="2" customWidth="1"/>
    <col min="11525" max="11525" width="38.3" style="2" customWidth="1"/>
    <col min="11526" max="11526" width="14.1" style="2" customWidth="1"/>
    <col min="11527" max="11527" width="15.5" style="2" customWidth="1"/>
    <col min="11528" max="11528" width="13.6" style="2" customWidth="1"/>
    <col min="11529" max="11529" width="8.2" style="2" customWidth="1"/>
    <col min="11530" max="11776" width="8.7" style="2"/>
    <col min="11777" max="11777" width="41.8" style="2" customWidth="1"/>
    <col min="11778" max="11779" width="14.1" style="2" customWidth="1"/>
    <col min="11780" max="11780" width="13.6" style="2" customWidth="1"/>
    <col min="11781" max="11781" width="38.3" style="2" customWidth="1"/>
    <col min="11782" max="11782" width="14.1" style="2" customWidth="1"/>
    <col min="11783" max="11783" width="15.5" style="2" customWidth="1"/>
    <col min="11784" max="11784" width="13.6" style="2" customWidth="1"/>
    <col min="11785" max="11785" width="8.2" style="2" customWidth="1"/>
    <col min="11786" max="12032" width="8.7" style="2"/>
    <col min="12033" max="12033" width="41.8" style="2" customWidth="1"/>
    <col min="12034" max="12035" width="14.1" style="2" customWidth="1"/>
    <col min="12036" max="12036" width="13.6" style="2" customWidth="1"/>
    <col min="12037" max="12037" width="38.3" style="2" customWidth="1"/>
    <col min="12038" max="12038" width="14.1" style="2" customWidth="1"/>
    <col min="12039" max="12039" width="15.5" style="2" customWidth="1"/>
    <col min="12040" max="12040" width="13.6" style="2" customWidth="1"/>
    <col min="12041" max="12041" width="8.2" style="2" customWidth="1"/>
    <col min="12042" max="12288" width="8.7" style="2"/>
    <col min="12289" max="12289" width="41.8" style="2" customWidth="1"/>
    <col min="12290" max="12291" width="14.1" style="2" customWidth="1"/>
    <col min="12292" max="12292" width="13.6" style="2" customWidth="1"/>
    <col min="12293" max="12293" width="38.3" style="2" customWidth="1"/>
    <col min="12294" max="12294" width="14.1" style="2" customWidth="1"/>
    <col min="12295" max="12295" width="15.5" style="2" customWidth="1"/>
    <col min="12296" max="12296" width="13.6" style="2" customWidth="1"/>
    <col min="12297" max="12297" width="8.2" style="2" customWidth="1"/>
    <col min="12298" max="12544" width="8.7" style="2"/>
    <col min="12545" max="12545" width="41.8" style="2" customWidth="1"/>
    <col min="12546" max="12547" width="14.1" style="2" customWidth="1"/>
    <col min="12548" max="12548" width="13.6" style="2" customWidth="1"/>
    <col min="12549" max="12549" width="38.3" style="2" customWidth="1"/>
    <col min="12550" max="12550" width="14.1" style="2" customWidth="1"/>
    <col min="12551" max="12551" width="15.5" style="2" customWidth="1"/>
    <col min="12552" max="12552" width="13.6" style="2" customWidth="1"/>
    <col min="12553" max="12553" width="8.2" style="2" customWidth="1"/>
    <col min="12554" max="12800" width="8.7" style="2"/>
    <col min="12801" max="12801" width="41.8" style="2" customWidth="1"/>
    <col min="12802" max="12803" width="14.1" style="2" customWidth="1"/>
    <col min="12804" max="12804" width="13.6" style="2" customWidth="1"/>
    <col min="12805" max="12805" width="38.3" style="2" customWidth="1"/>
    <col min="12806" max="12806" width="14.1" style="2" customWidth="1"/>
    <col min="12807" max="12807" width="15.5" style="2" customWidth="1"/>
    <col min="12808" max="12808" width="13.6" style="2" customWidth="1"/>
    <col min="12809" max="12809" width="8.2" style="2" customWidth="1"/>
    <col min="12810" max="13056" width="8.7" style="2"/>
    <col min="13057" max="13057" width="41.8" style="2" customWidth="1"/>
    <col min="13058" max="13059" width="14.1" style="2" customWidth="1"/>
    <col min="13060" max="13060" width="13.6" style="2" customWidth="1"/>
    <col min="13061" max="13061" width="38.3" style="2" customWidth="1"/>
    <col min="13062" max="13062" width="14.1" style="2" customWidth="1"/>
    <col min="13063" max="13063" width="15.5" style="2" customWidth="1"/>
    <col min="13064" max="13064" width="13.6" style="2" customWidth="1"/>
    <col min="13065" max="13065" width="8.2" style="2" customWidth="1"/>
    <col min="13066" max="13312" width="8.7" style="2"/>
    <col min="13313" max="13313" width="41.8" style="2" customWidth="1"/>
    <col min="13314" max="13315" width="14.1" style="2" customWidth="1"/>
    <col min="13316" max="13316" width="13.6" style="2" customWidth="1"/>
    <col min="13317" max="13317" width="38.3" style="2" customWidth="1"/>
    <col min="13318" max="13318" width="14.1" style="2" customWidth="1"/>
    <col min="13319" max="13319" width="15.5" style="2" customWidth="1"/>
    <col min="13320" max="13320" width="13.6" style="2" customWidth="1"/>
    <col min="13321" max="13321" width="8.2" style="2" customWidth="1"/>
    <col min="13322" max="13568" width="8.7" style="2"/>
    <col min="13569" max="13569" width="41.8" style="2" customWidth="1"/>
    <col min="13570" max="13571" width="14.1" style="2" customWidth="1"/>
    <col min="13572" max="13572" width="13.6" style="2" customWidth="1"/>
    <col min="13573" max="13573" width="38.3" style="2" customWidth="1"/>
    <col min="13574" max="13574" width="14.1" style="2" customWidth="1"/>
    <col min="13575" max="13575" width="15.5" style="2" customWidth="1"/>
    <col min="13576" max="13576" width="13.6" style="2" customWidth="1"/>
    <col min="13577" max="13577" width="8.2" style="2" customWidth="1"/>
    <col min="13578" max="13824" width="8.7" style="2"/>
    <col min="13825" max="13825" width="41.8" style="2" customWidth="1"/>
    <col min="13826" max="13827" width="14.1" style="2" customWidth="1"/>
    <col min="13828" max="13828" width="13.6" style="2" customWidth="1"/>
    <col min="13829" max="13829" width="38.3" style="2" customWidth="1"/>
    <col min="13830" max="13830" width="14.1" style="2" customWidth="1"/>
    <col min="13831" max="13831" width="15.5" style="2" customWidth="1"/>
    <col min="13832" max="13832" width="13.6" style="2" customWidth="1"/>
    <col min="13833" max="13833" width="8.2" style="2" customWidth="1"/>
    <col min="13834" max="14080" width="8.7" style="2"/>
    <col min="14081" max="14081" width="41.8" style="2" customWidth="1"/>
    <col min="14082" max="14083" width="14.1" style="2" customWidth="1"/>
    <col min="14084" max="14084" width="13.6" style="2" customWidth="1"/>
    <col min="14085" max="14085" width="38.3" style="2" customWidth="1"/>
    <col min="14086" max="14086" width="14.1" style="2" customWidth="1"/>
    <col min="14087" max="14087" width="15.5" style="2" customWidth="1"/>
    <col min="14088" max="14088" width="13.6" style="2" customWidth="1"/>
    <col min="14089" max="14089" width="8.2" style="2" customWidth="1"/>
    <col min="14090" max="14336" width="8.7" style="2"/>
    <col min="14337" max="14337" width="41.8" style="2" customWidth="1"/>
    <col min="14338" max="14339" width="14.1" style="2" customWidth="1"/>
    <col min="14340" max="14340" width="13.6" style="2" customWidth="1"/>
    <col min="14341" max="14341" width="38.3" style="2" customWidth="1"/>
    <col min="14342" max="14342" width="14.1" style="2" customWidth="1"/>
    <col min="14343" max="14343" width="15.5" style="2" customWidth="1"/>
    <col min="14344" max="14344" width="13.6" style="2" customWidth="1"/>
    <col min="14345" max="14345" width="8.2" style="2" customWidth="1"/>
    <col min="14346" max="14592" width="8.7" style="2"/>
    <col min="14593" max="14593" width="41.8" style="2" customWidth="1"/>
    <col min="14594" max="14595" width="14.1" style="2" customWidth="1"/>
    <col min="14596" max="14596" width="13.6" style="2" customWidth="1"/>
    <col min="14597" max="14597" width="38.3" style="2" customWidth="1"/>
    <col min="14598" max="14598" width="14.1" style="2" customWidth="1"/>
    <col min="14599" max="14599" width="15.5" style="2" customWidth="1"/>
    <col min="14600" max="14600" width="13.6" style="2" customWidth="1"/>
    <col min="14601" max="14601" width="8.2" style="2" customWidth="1"/>
    <col min="14602" max="14848" width="8.7" style="2"/>
    <col min="14849" max="14849" width="41.8" style="2" customWidth="1"/>
    <col min="14850" max="14851" width="14.1" style="2" customWidth="1"/>
    <col min="14852" max="14852" width="13.6" style="2" customWidth="1"/>
    <col min="14853" max="14853" width="38.3" style="2" customWidth="1"/>
    <col min="14854" max="14854" width="14.1" style="2" customWidth="1"/>
    <col min="14855" max="14855" width="15.5" style="2" customWidth="1"/>
    <col min="14856" max="14856" width="13.6" style="2" customWidth="1"/>
    <col min="14857" max="14857" width="8.2" style="2" customWidth="1"/>
    <col min="14858" max="15104" width="8.7" style="2"/>
    <col min="15105" max="15105" width="41.8" style="2" customWidth="1"/>
    <col min="15106" max="15107" width="14.1" style="2" customWidth="1"/>
    <col min="15108" max="15108" width="13.6" style="2" customWidth="1"/>
    <col min="15109" max="15109" width="38.3" style="2" customWidth="1"/>
    <col min="15110" max="15110" width="14.1" style="2" customWidth="1"/>
    <col min="15111" max="15111" width="15.5" style="2" customWidth="1"/>
    <col min="15112" max="15112" width="13.6" style="2" customWidth="1"/>
    <col min="15113" max="15113" width="8.2" style="2" customWidth="1"/>
    <col min="15114" max="15360" width="8.7" style="2"/>
    <col min="15361" max="15361" width="41.8" style="2" customWidth="1"/>
    <col min="15362" max="15363" width="14.1" style="2" customWidth="1"/>
    <col min="15364" max="15364" width="13.6" style="2" customWidth="1"/>
    <col min="15365" max="15365" width="38.3" style="2" customWidth="1"/>
    <col min="15366" max="15366" width="14.1" style="2" customWidth="1"/>
    <col min="15367" max="15367" width="15.5" style="2" customWidth="1"/>
    <col min="15368" max="15368" width="13.6" style="2" customWidth="1"/>
    <col min="15369" max="15369" width="8.2" style="2" customWidth="1"/>
    <col min="15370" max="15616" width="8.7" style="2"/>
    <col min="15617" max="15617" width="41.8" style="2" customWidth="1"/>
    <col min="15618" max="15619" width="14.1" style="2" customWidth="1"/>
    <col min="15620" max="15620" width="13.6" style="2" customWidth="1"/>
    <col min="15621" max="15621" width="38.3" style="2" customWidth="1"/>
    <col min="15622" max="15622" width="14.1" style="2" customWidth="1"/>
    <col min="15623" max="15623" width="15.5" style="2" customWidth="1"/>
    <col min="15624" max="15624" width="13.6" style="2" customWidth="1"/>
    <col min="15625" max="15625" width="8.2" style="2" customWidth="1"/>
    <col min="15626" max="15872" width="8.7" style="2"/>
    <col min="15873" max="15873" width="41.8" style="2" customWidth="1"/>
    <col min="15874" max="15875" width="14.1" style="2" customWidth="1"/>
    <col min="15876" max="15876" width="13.6" style="2" customWidth="1"/>
    <col min="15877" max="15877" width="38.3" style="2" customWidth="1"/>
    <col min="15878" max="15878" width="14.1" style="2" customWidth="1"/>
    <col min="15879" max="15879" width="15.5" style="2" customWidth="1"/>
    <col min="15880" max="15880" width="13.6" style="2" customWidth="1"/>
    <col min="15881" max="15881" width="8.2" style="2" customWidth="1"/>
    <col min="15882" max="16128" width="8.7" style="2"/>
    <col min="16129" max="16129" width="41.8" style="2" customWidth="1"/>
    <col min="16130" max="16131" width="14.1" style="2" customWidth="1"/>
    <col min="16132" max="16132" width="13.6" style="2" customWidth="1"/>
    <col min="16133" max="16133" width="38.3" style="2" customWidth="1"/>
    <col min="16134" max="16134" width="14.1" style="2" customWidth="1"/>
    <col min="16135" max="16135" width="15.5" style="2" customWidth="1"/>
    <col min="16136" max="16136" width="13.6" style="2" customWidth="1"/>
    <col min="16137" max="16137" width="8.2" style="2" customWidth="1"/>
    <col min="16138" max="16384" width="8.7" style="2"/>
  </cols>
  <sheetData>
    <row r="1" ht="18.75" spans="1:8">
      <c r="A1" s="4" t="s">
        <v>1508</v>
      </c>
      <c r="B1" s="4"/>
      <c r="C1" s="4"/>
      <c r="D1" s="4"/>
      <c r="E1" s="4"/>
      <c r="F1" s="4"/>
      <c r="G1" s="4"/>
      <c r="H1" s="4"/>
    </row>
    <row r="2" ht="27" spans="1:8">
      <c r="A2" s="5" t="s">
        <v>1509</v>
      </c>
      <c r="B2" s="5"/>
      <c r="C2" s="5"/>
      <c r="D2" s="5"/>
      <c r="E2" s="5"/>
      <c r="F2" s="5"/>
      <c r="G2" s="5"/>
      <c r="H2" s="5"/>
    </row>
    <row r="3" ht="14.25" spans="1:8">
      <c r="A3" s="6" t="s">
        <v>21</v>
      </c>
      <c r="B3" s="6"/>
      <c r="C3" s="6"/>
      <c r="D3" s="6"/>
      <c r="E3" s="6"/>
      <c r="F3" s="6"/>
      <c r="G3" s="6"/>
      <c r="H3" s="6"/>
    </row>
    <row r="4" ht="23.55" customHeight="1" spans="1:8">
      <c r="A4" s="7" t="s">
        <v>1510</v>
      </c>
      <c r="B4" s="8"/>
      <c r="C4" s="8"/>
      <c r="D4" s="9"/>
      <c r="E4" s="7" t="s">
        <v>1511</v>
      </c>
      <c r="F4" s="8"/>
      <c r="G4" s="8"/>
      <c r="H4" s="9"/>
    </row>
    <row r="5" ht="46.2" customHeight="1" spans="1:8">
      <c r="A5" s="10" t="s">
        <v>1512</v>
      </c>
      <c r="B5" s="11" t="s">
        <v>1513</v>
      </c>
      <c r="C5" s="12" t="s">
        <v>24</v>
      </c>
      <c r="D5" s="10" t="s">
        <v>1514</v>
      </c>
      <c r="E5" s="13" t="s">
        <v>1512</v>
      </c>
      <c r="F5" s="14" t="s">
        <v>1513</v>
      </c>
      <c r="G5" s="15" t="s">
        <v>24</v>
      </c>
      <c r="H5" s="16" t="s">
        <v>1514</v>
      </c>
    </row>
    <row r="6" ht="18" customHeight="1" spans="1:10">
      <c r="A6" s="17" t="s">
        <v>1515</v>
      </c>
      <c r="B6" s="18">
        <f>SUM(B7:B37)</f>
        <v>0</v>
      </c>
      <c r="C6" s="18">
        <f>SUM(C7:C37)</f>
        <v>0</v>
      </c>
      <c r="D6" s="19" t="str">
        <f>IFERROR(C6/B6*100,"")</f>
        <v/>
      </c>
      <c r="E6" s="20" t="s">
        <v>1516</v>
      </c>
      <c r="F6" s="18">
        <f>F7</f>
        <v>0</v>
      </c>
      <c r="G6" s="18">
        <f>G7</f>
        <v>0</v>
      </c>
      <c r="H6" s="21" t="str">
        <f>IFERROR(G6/F6*100,"")</f>
        <v/>
      </c>
      <c r="I6" s="3"/>
      <c r="J6" s="3"/>
    </row>
    <row r="7" ht="18" customHeight="1" spans="1:10">
      <c r="A7" s="22" t="s">
        <v>1517</v>
      </c>
      <c r="B7" s="23"/>
      <c r="C7" s="23"/>
      <c r="D7" s="19" t="str">
        <f t="shared" ref="D7:D54" si="0">IFERROR(C7/B7*100,"")</f>
        <v/>
      </c>
      <c r="E7" s="24" t="s">
        <v>1518</v>
      </c>
      <c r="F7" s="25">
        <f>F8</f>
        <v>0</v>
      </c>
      <c r="G7" s="25">
        <f>G8</f>
        <v>0</v>
      </c>
      <c r="H7" s="21" t="str">
        <f t="shared" ref="H7:H54" si="1">IFERROR(G7/F7*100,"")</f>
        <v/>
      </c>
      <c r="I7" s="3"/>
      <c r="J7" s="3"/>
    </row>
    <row r="8" ht="18" customHeight="1" spans="1:10">
      <c r="A8" s="22" t="s">
        <v>1519</v>
      </c>
      <c r="B8" s="26"/>
      <c r="C8" s="23"/>
      <c r="D8" s="19" t="str">
        <f t="shared" si="0"/>
        <v/>
      </c>
      <c r="E8" s="24" t="s">
        <v>1520</v>
      </c>
      <c r="F8" s="23"/>
      <c r="G8" s="23"/>
      <c r="H8" s="21" t="str">
        <f t="shared" si="1"/>
        <v/>
      </c>
      <c r="I8" s="3"/>
      <c r="J8" s="3"/>
    </row>
    <row r="9" ht="18" customHeight="1" spans="1:10">
      <c r="A9" s="22" t="s">
        <v>1521</v>
      </c>
      <c r="B9" s="23"/>
      <c r="C9" s="23"/>
      <c r="D9" s="19" t="str">
        <f t="shared" si="0"/>
        <v/>
      </c>
      <c r="E9" s="27" t="s">
        <v>1522</v>
      </c>
      <c r="F9" s="18">
        <f>SUM(F10,F21,F31,F32)</f>
        <v>0</v>
      </c>
      <c r="G9" s="18">
        <f>SUM(G10,G21,G31,G32)</f>
        <v>0</v>
      </c>
      <c r="H9" s="21" t="str">
        <f t="shared" si="1"/>
        <v/>
      </c>
      <c r="I9" s="3"/>
      <c r="J9" s="3"/>
    </row>
    <row r="10" ht="18" customHeight="1" spans="1:10">
      <c r="A10" s="22" t="s">
        <v>1523</v>
      </c>
      <c r="B10" s="23"/>
      <c r="C10" s="23"/>
      <c r="D10" s="19" t="str">
        <f t="shared" si="0"/>
        <v/>
      </c>
      <c r="E10" s="28" t="s">
        <v>1524</v>
      </c>
      <c r="F10" s="25">
        <f>SUM(F11:F20)</f>
        <v>0</v>
      </c>
      <c r="G10" s="25">
        <f>SUM(G11:G20)</f>
        <v>0</v>
      </c>
      <c r="H10" s="21" t="str">
        <f t="shared" si="1"/>
        <v/>
      </c>
      <c r="I10" s="3"/>
      <c r="J10" s="3"/>
    </row>
    <row r="11" ht="18" customHeight="1" spans="1:10">
      <c r="A11" s="22" t="s">
        <v>1525</v>
      </c>
      <c r="B11" s="23"/>
      <c r="C11" s="23"/>
      <c r="D11" s="19" t="str">
        <f t="shared" si="0"/>
        <v/>
      </c>
      <c r="E11" s="28" t="s">
        <v>1526</v>
      </c>
      <c r="F11" s="23"/>
      <c r="G11" s="23"/>
      <c r="H11" s="21" t="str">
        <f t="shared" si="1"/>
        <v/>
      </c>
      <c r="I11" s="3"/>
      <c r="J11" s="3"/>
    </row>
    <row r="12" ht="18" customHeight="1" spans="1:10">
      <c r="A12" s="22" t="s">
        <v>1527</v>
      </c>
      <c r="B12" s="23"/>
      <c r="C12" s="23"/>
      <c r="D12" s="19" t="str">
        <f t="shared" si="0"/>
        <v/>
      </c>
      <c r="E12" s="29" t="s">
        <v>1528</v>
      </c>
      <c r="F12" s="23"/>
      <c r="G12" s="23"/>
      <c r="H12" s="21" t="str">
        <f t="shared" si="1"/>
        <v/>
      </c>
      <c r="I12" s="3"/>
      <c r="J12" s="3"/>
    </row>
    <row r="13" ht="18" customHeight="1" spans="1:10">
      <c r="A13" s="22" t="s">
        <v>1529</v>
      </c>
      <c r="B13" s="23"/>
      <c r="C13" s="23"/>
      <c r="D13" s="19" t="str">
        <f t="shared" si="0"/>
        <v/>
      </c>
      <c r="E13" s="29" t="s">
        <v>1530</v>
      </c>
      <c r="F13" s="23"/>
      <c r="G13" s="23"/>
      <c r="H13" s="21" t="str">
        <f t="shared" si="1"/>
        <v/>
      </c>
      <c r="I13" s="3"/>
      <c r="J13" s="3"/>
    </row>
    <row r="14" ht="18" customHeight="1" spans="1:10">
      <c r="A14" s="22" t="s">
        <v>1531</v>
      </c>
      <c r="B14" s="23"/>
      <c r="C14" s="23"/>
      <c r="D14" s="19" t="str">
        <f t="shared" si="0"/>
        <v/>
      </c>
      <c r="E14" s="28" t="s">
        <v>1532</v>
      </c>
      <c r="F14" s="23"/>
      <c r="G14" s="23"/>
      <c r="H14" s="21" t="str">
        <f t="shared" si="1"/>
        <v/>
      </c>
      <c r="I14" s="3"/>
      <c r="J14" s="3"/>
    </row>
    <row r="15" ht="18" customHeight="1" spans="1:10">
      <c r="A15" s="22" t="s">
        <v>1533</v>
      </c>
      <c r="B15" s="23"/>
      <c r="C15" s="23"/>
      <c r="D15" s="19" t="str">
        <f t="shared" si="0"/>
        <v/>
      </c>
      <c r="E15" s="28" t="s">
        <v>1534</v>
      </c>
      <c r="F15" s="23"/>
      <c r="G15" s="30"/>
      <c r="H15" s="21" t="str">
        <f t="shared" si="1"/>
        <v/>
      </c>
      <c r="I15" s="3"/>
      <c r="J15" s="3"/>
    </row>
    <row r="16" ht="18" customHeight="1" spans="1:10">
      <c r="A16" s="22" t="s">
        <v>1535</v>
      </c>
      <c r="B16" s="23"/>
      <c r="C16" s="23"/>
      <c r="D16" s="19" t="str">
        <f t="shared" si="0"/>
        <v/>
      </c>
      <c r="E16" s="28" t="s">
        <v>1536</v>
      </c>
      <c r="F16" s="23"/>
      <c r="G16" s="23"/>
      <c r="H16" s="21" t="str">
        <f t="shared" si="1"/>
        <v/>
      </c>
      <c r="I16" s="3"/>
      <c r="J16" s="3"/>
    </row>
    <row r="17" ht="18" customHeight="1" spans="1:10">
      <c r="A17" s="22" t="s">
        <v>1537</v>
      </c>
      <c r="B17" s="23"/>
      <c r="C17" s="23"/>
      <c r="D17" s="19" t="str">
        <f t="shared" si="0"/>
        <v/>
      </c>
      <c r="E17" s="29" t="s">
        <v>1538</v>
      </c>
      <c r="F17" s="23"/>
      <c r="G17" s="23"/>
      <c r="H17" s="21" t="str">
        <f t="shared" si="1"/>
        <v/>
      </c>
      <c r="I17" s="3"/>
      <c r="J17" s="3"/>
    </row>
    <row r="18" ht="18" customHeight="1" spans="1:10">
      <c r="A18" s="22" t="s">
        <v>1539</v>
      </c>
      <c r="B18" s="23"/>
      <c r="C18" s="23"/>
      <c r="D18" s="19" t="str">
        <f t="shared" si="0"/>
        <v/>
      </c>
      <c r="E18" s="28" t="s">
        <v>1540</v>
      </c>
      <c r="F18" s="23"/>
      <c r="G18" s="23"/>
      <c r="H18" s="21" t="str">
        <f t="shared" si="1"/>
        <v/>
      </c>
      <c r="I18" s="3"/>
      <c r="J18" s="3"/>
    </row>
    <row r="19" ht="18" customHeight="1" spans="1:10">
      <c r="A19" s="22" t="s">
        <v>1541</v>
      </c>
      <c r="B19" s="23"/>
      <c r="C19" s="23"/>
      <c r="D19" s="19" t="str">
        <f t="shared" si="0"/>
        <v/>
      </c>
      <c r="E19" s="28" t="s">
        <v>1542</v>
      </c>
      <c r="F19" s="23"/>
      <c r="G19" s="23"/>
      <c r="H19" s="21" t="str">
        <f t="shared" si="1"/>
        <v/>
      </c>
      <c r="I19" s="3"/>
      <c r="J19" s="3"/>
    </row>
    <row r="20" ht="18" customHeight="1" spans="1:10">
      <c r="A20" s="22" t="s">
        <v>1543</v>
      </c>
      <c r="B20" s="23"/>
      <c r="C20" s="23"/>
      <c r="D20" s="19" t="str">
        <f t="shared" si="0"/>
        <v/>
      </c>
      <c r="E20" s="28" t="s">
        <v>1544</v>
      </c>
      <c r="F20" s="23"/>
      <c r="G20" s="23"/>
      <c r="H20" s="21" t="str">
        <f t="shared" si="1"/>
        <v/>
      </c>
      <c r="I20" s="3"/>
      <c r="J20" s="3"/>
    </row>
    <row r="21" ht="18" customHeight="1" spans="1:10">
      <c r="A21" s="22" t="s">
        <v>1545</v>
      </c>
      <c r="B21" s="23"/>
      <c r="C21" s="23"/>
      <c r="D21" s="19" t="str">
        <f t="shared" si="0"/>
        <v/>
      </c>
      <c r="E21" s="28" t="s">
        <v>1546</v>
      </c>
      <c r="F21" s="25">
        <f>SUM(F22:F30)</f>
        <v>0</v>
      </c>
      <c r="G21" s="25">
        <f>SUM(G22:G30)</f>
        <v>0</v>
      </c>
      <c r="H21" s="21" t="str">
        <f t="shared" si="1"/>
        <v/>
      </c>
      <c r="I21" s="3"/>
      <c r="J21" s="3"/>
    </row>
    <row r="22" ht="18" customHeight="1" spans="1:10">
      <c r="A22" s="22" t="s">
        <v>1547</v>
      </c>
      <c r="B22" s="23"/>
      <c r="C22" s="23"/>
      <c r="D22" s="19" t="str">
        <f t="shared" si="0"/>
        <v/>
      </c>
      <c r="E22" s="28" t="s">
        <v>1548</v>
      </c>
      <c r="F22" s="23"/>
      <c r="G22" s="23"/>
      <c r="H22" s="21" t="str">
        <f t="shared" si="1"/>
        <v/>
      </c>
      <c r="I22" s="3"/>
      <c r="J22" s="3"/>
    </row>
    <row r="23" ht="18" customHeight="1" spans="1:10">
      <c r="A23" s="22" t="s">
        <v>1549</v>
      </c>
      <c r="B23" s="23"/>
      <c r="C23" s="23"/>
      <c r="D23" s="19" t="str">
        <f t="shared" si="0"/>
        <v/>
      </c>
      <c r="E23" s="29" t="s">
        <v>1550</v>
      </c>
      <c r="F23" s="23"/>
      <c r="G23" s="23"/>
      <c r="H23" s="21" t="str">
        <f t="shared" si="1"/>
        <v/>
      </c>
      <c r="I23" s="3"/>
      <c r="J23" s="3"/>
    </row>
    <row r="24" ht="18" customHeight="1" spans="1:10">
      <c r="A24" s="22" t="s">
        <v>1551</v>
      </c>
      <c r="B24" s="23"/>
      <c r="C24" s="23"/>
      <c r="D24" s="19" t="str">
        <f t="shared" si="0"/>
        <v/>
      </c>
      <c r="E24" s="29" t="s">
        <v>1552</v>
      </c>
      <c r="F24" s="23"/>
      <c r="G24" s="23"/>
      <c r="H24" s="21" t="str">
        <f t="shared" si="1"/>
        <v/>
      </c>
      <c r="I24" s="3"/>
      <c r="J24" s="3"/>
    </row>
    <row r="25" ht="18" customHeight="1" spans="1:10">
      <c r="A25" s="22" t="s">
        <v>1553</v>
      </c>
      <c r="B25" s="23"/>
      <c r="C25" s="23"/>
      <c r="D25" s="19" t="str">
        <f t="shared" si="0"/>
        <v/>
      </c>
      <c r="E25" s="28" t="s">
        <v>1554</v>
      </c>
      <c r="F25" s="23"/>
      <c r="G25" s="23"/>
      <c r="H25" s="21" t="str">
        <f t="shared" si="1"/>
        <v/>
      </c>
      <c r="I25" s="3"/>
      <c r="J25" s="3"/>
    </row>
    <row r="26" ht="18" customHeight="1" spans="1:10">
      <c r="A26" s="22" t="s">
        <v>1555</v>
      </c>
      <c r="B26" s="23"/>
      <c r="C26" s="23"/>
      <c r="D26" s="19" t="str">
        <f t="shared" si="0"/>
        <v/>
      </c>
      <c r="E26" s="28" t="s">
        <v>1556</v>
      </c>
      <c r="F26" s="23"/>
      <c r="G26" s="30"/>
      <c r="H26" s="21" t="str">
        <f t="shared" si="1"/>
        <v/>
      </c>
      <c r="I26" s="3"/>
      <c r="J26" s="3"/>
    </row>
    <row r="27" ht="18" customHeight="1" spans="1:10">
      <c r="A27" s="22" t="s">
        <v>1557</v>
      </c>
      <c r="B27" s="23"/>
      <c r="C27" s="23"/>
      <c r="D27" s="19" t="str">
        <f t="shared" si="0"/>
        <v/>
      </c>
      <c r="E27" s="31" t="s">
        <v>1558</v>
      </c>
      <c r="F27" s="23"/>
      <c r="G27" s="23"/>
      <c r="H27" s="21" t="str">
        <f t="shared" si="1"/>
        <v/>
      </c>
      <c r="I27" s="3"/>
      <c r="J27" s="3"/>
    </row>
    <row r="28" ht="18" customHeight="1" spans="1:10">
      <c r="A28" s="22" t="s">
        <v>1559</v>
      </c>
      <c r="B28" s="23"/>
      <c r="C28" s="23"/>
      <c r="D28" s="19" t="str">
        <f t="shared" si="0"/>
        <v/>
      </c>
      <c r="E28" s="29" t="s">
        <v>1560</v>
      </c>
      <c r="F28" s="23"/>
      <c r="G28" s="23"/>
      <c r="H28" s="21" t="str">
        <f t="shared" si="1"/>
        <v/>
      </c>
      <c r="I28" s="3"/>
      <c r="J28" s="3"/>
    </row>
    <row r="29" ht="18" customHeight="1" spans="1:10">
      <c r="A29" s="22" t="s">
        <v>1561</v>
      </c>
      <c r="B29" s="23"/>
      <c r="C29" s="23"/>
      <c r="D29" s="19" t="str">
        <f t="shared" si="0"/>
        <v/>
      </c>
      <c r="E29" s="29" t="s">
        <v>1562</v>
      </c>
      <c r="F29" s="23"/>
      <c r="G29" s="23"/>
      <c r="H29" s="21" t="str">
        <f t="shared" si="1"/>
        <v/>
      </c>
      <c r="I29" s="3"/>
      <c r="J29" s="3"/>
    </row>
    <row r="30" ht="18" customHeight="1" spans="1:10">
      <c r="A30" s="22" t="s">
        <v>1563</v>
      </c>
      <c r="B30" s="23"/>
      <c r="C30" s="23"/>
      <c r="D30" s="19" t="str">
        <f t="shared" si="0"/>
        <v/>
      </c>
      <c r="E30" s="28" t="s">
        <v>1564</v>
      </c>
      <c r="F30" s="23"/>
      <c r="G30" s="23"/>
      <c r="H30" s="21" t="str">
        <f t="shared" si="1"/>
        <v/>
      </c>
      <c r="I30" s="3"/>
      <c r="J30" s="3"/>
    </row>
    <row r="31" ht="18" customHeight="1" spans="1:10">
      <c r="A31" s="22" t="s">
        <v>1565</v>
      </c>
      <c r="B31" s="23"/>
      <c r="C31" s="23"/>
      <c r="D31" s="19" t="str">
        <f t="shared" si="0"/>
        <v/>
      </c>
      <c r="E31" s="28" t="s">
        <v>1566</v>
      </c>
      <c r="F31" s="23"/>
      <c r="G31" s="23"/>
      <c r="H31" s="21" t="str">
        <f t="shared" si="1"/>
        <v/>
      </c>
      <c r="I31" s="3"/>
      <c r="J31" s="3"/>
    </row>
    <row r="32" ht="18" customHeight="1" spans="1:10">
      <c r="A32" s="22" t="s">
        <v>1567</v>
      </c>
      <c r="B32" s="23"/>
      <c r="C32" s="23"/>
      <c r="D32" s="19" t="str">
        <f t="shared" si="0"/>
        <v/>
      </c>
      <c r="E32" s="28" t="s">
        <v>1568</v>
      </c>
      <c r="F32" s="23"/>
      <c r="G32" s="23"/>
      <c r="H32" s="21" t="str">
        <f t="shared" si="1"/>
        <v/>
      </c>
      <c r="I32" s="3"/>
      <c r="J32" s="3"/>
    </row>
    <row r="33" ht="18" customHeight="1" spans="1:10">
      <c r="A33" s="22" t="s">
        <v>1569</v>
      </c>
      <c r="B33" s="23"/>
      <c r="C33" s="23"/>
      <c r="D33" s="19" t="str">
        <f t="shared" si="0"/>
        <v/>
      </c>
      <c r="E33" s="28"/>
      <c r="F33" s="23"/>
      <c r="G33" s="23"/>
      <c r="H33" s="21" t="str">
        <f t="shared" si="1"/>
        <v/>
      </c>
      <c r="I33" s="3"/>
      <c r="J33" s="3"/>
    </row>
    <row r="34" ht="18" customHeight="1" spans="1:10">
      <c r="A34" s="22" t="s">
        <v>1570</v>
      </c>
      <c r="B34" s="23"/>
      <c r="C34" s="23"/>
      <c r="D34" s="19" t="str">
        <f t="shared" si="0"/>
        <v/>
      </c>
      <c r="E34" s="28"/>
      <c r="F34" s="23"/>
      <c r="G34" s="23"/>
      <c r="H34" s="21" t="str">
        <f t="shared" si="1"/>
        <v/>
      </c>
      <c r="I34" s="3"/>
      <c r="J34" s="3"/>
    </row>
    <row r="35" ht="18" customHeight="1" spans="1:10">
      <c r="A35" s="22" t="s">
        <v>1571</v>
      </c>
      <c r="B35" s="23"/>
      <c r="C35" s="23"/>
      <c r="D35" s="19" t="str">
        <f t="shared" si="0"/>
        <v/>
      </c>
      <c r="E35" s="29"/>
      <c r="F35" s="23"/>
      <c r="G35" s="23"/>
      <c r="H35" s="21" t="str">
        <f t="shared" si="1"/>
        <v/>
      </c>
      <c r="I35" s="3"/>
      <c r="J35" s="3"/>
    </row>
    <row r="36" ht="18" customHeight="1" spans="1:10">
      <c r="A36" s="22" t="s">
        <v>1572</v>
      </c>
      <c r="B36" s="23"/>
      <c r="C36" s="23"/>
      <c r="D36" s="19" t="str">
        <f t="shared" si="0"/>
        <v/>
      </c>
      <c r="E36" s="28"/>
      <c r="F36" s="23"/>
      <c r="G36" s="23"/>
      <c r="H36" s="21" t="str">
        <f t="shared" si="1"/>
        <v/>
      </c>
      <c r="I36" s="3"/>
      <c r="J36" s="3"/>
    </row>
    <row r="37" ht="18" customHeight="1" spans="1:10">
      <c r="A37" s="22" t="s">
        <v>1573</v>
      </c>
      <c r="B37" s="23"/>
      <c r="C37" s="23"/>
      <c r="D37" s="19" t="str">
        <f t="shared" si="0"/>
        <v/>
      </c>
      <c r="F37" s="23"/>
      <c r="G37" s="23"/>
      <c r="H37" s="21" t="str">
        <f t="shared" si="1"/>
        <v/>
      </c>
      <c r="I37" s="3"/>
      <c r="J37" s="3"/>
    </row>
    <row r="38" ht="18" customHeight="1" spans="1:10">
      <c r="A38" s="17" t="s">
        <v>1574</v>
      </c>
      <c r="B38" s="25">
        <f>SUM(B39:B42)</f>
        <v>0</v>
      </c>
      <c r="C38" s="25">
        <f>SUM(C39:C42)</f>
        <v>0</v>
      </c>
      <c r="D38" s="19" t="str">
        <f t="shared" si="0"/>
        <v/>
      </c>
      <c r="E38" s="32"/>
      <c r="F38" s="23"/>
      <c r="G38" s="23"/>
      <c r="H38" s="21" t="str">
        <f t="shared" si="1"/>
        <v/>
      </c>
      <c r="I38" s="3"/>
      <c r="J38" s="3"/>
    </row>
    <row r="39" ht="18" customHeight="1" spans="1:10">
      <c r="A39" s="22" t="s">
        <v>1575</v>
      </c>
      <c r="B39" s="23"/>
      <c r="C39" s="23"/>
      <c r="D39" s="19" t="str">
        <f t="shared" si="0"/>
        <v/>
      </c>
      <c r="E39" s="32"/>
      <c r="F39" s="23"/>
      <c r="G39" s="23"/>
      <c r="H39" s="21" t="str">
        <f t="shared" si="1"/>
        <v/>
      </c>
      <c r="I39" s="3"/>
      <c r="J39" s="3"/>
    </row>
    <row r="40" ht="18" customHeight="1" spans="1:10">
      <c r="A40" s="22" t="s">
        <v>1576</v>
      </c>
      <c r="B40" s="23"/>
      <c r="C40" s="23"/>
      <c r="D40" s="19" t="str">
        <f t="shared" si="0"/>
        <v/>
      </c>
      <c r="E40" s="28"/>
      <c r="F40" s="23"/>
      <c r="G40" s="23"/>
      <c r="H40" s="21" t="str">
        <f t="shared" si="1"/>
        <v/>
      </c>
      <c r="I40" s="3"/>
      <c r="J40" s="3"/>
    </row>
    <row r="41" ht="18" customHeight="1" spans="1:10">
      <c r="A41" s="22" t="s">
        <v>1577</v>
      </c>
      <c r="B41" s="33"/>
      <c r="C41" s="33"/>
      <c r="D41" s="19" t="str">
        <f t="shared" si="0"/>
        <v/>
      </c>
      <c r="E41" s="34"/>
      <c r="F41" s="23"/>
      <c r="G41" s="23"/>
      <c r="H41" s="21" t="str">
        <f t="shared" si="1"/>
        <v/>
      </c>
      <c r="I41" s="3"/>
      <c r="J41" s="3"/>
    </row>
    <row r="42" ht="18" customHeight="1" spans="1:10">
      <c r="A42" s="22" t="s">
        <v>1578</v>
      </c>
      <c r="B42" s="23"/>
      <c r="C42" s="23"/>
      <c r="D42" s="19" t="str">
        <f t="shared" si="0"/>
        <v/>
      </c>
      <c r="E42" s="34"/>
      <c r="F42" s="23"/>
      <c r="G42" s="23"/>
      <c r="H42" s="21" t="str">
        <f t="shared" si="1"/>
        <v/>
      </c>
      <c r="I42" s="3"/>
      <c r="J42" s="3"/>
    </row>
    <row r="43" ht="18" customHeight="1" spans="1:10">
      <c r="A43" s="17" t="s">
        <v>1579</v>
      </c>
      <c r="B43" s="25">
        <f>SUM(B44:B48)</f>
        <v>0</v>
      </c>
      <c r="C43" s="25">
        <f>SUM(C44:C48)</f>
        <v>0</v>
      </c>
      <c r="D43" s="19" t="str">
        <f t="shared" si="0"/>
        <v/>
      </c>
      <c r="E43" s="34"/>
      <c r="F43" s="23"/>
      <c r="G43" s="23"/>
      <c r="H43" s="21" t="str">
        <f t="shared" si="1"/>
        <v/>
      </c>
      <c r="I43" s="3"/>
      <c r="J43" s="3"/>
    </row>
    <row r="44" ht="18" customHeight="1" spans="1:10">
      <c r="A44" s="22" t="s">
        <v>1580</v>
      </c>
      <c r="B44" s="35"/>
      <c r="C44" s="23"/>
      <c r="D44" s="19" t="str">
        <f t="shared" si="0"/>
        <v/>
      </c>
      <c r="E44" s="34"/>
      <c r="F44" s="23"/>
      <c r="G44" s="23"/>
      <c r="H44" s="21" t="str">
        <f t="shared" si="1"/>
        <v/>
      </c>
      <c r="I44" s="3"/>
      <c r="J44" s="3"/>
    </row>
    <row r="45" ht="18" customHeight="1" spans="1:10">
      <c r="A45" s="22" t="s">
        <v>1581</v>
      </c>
      <c r="B45" s="23"/>
      <c r="C45" s="23"/>
      <c r="D45" s="19" t="str">
        <f t="shared" si="0"/>
        <v/>
      </c>
      <c r="E45" s="34"/>
      <c r="F45" s="23"/>
      <c r="G45" s="23"/>
      <c r="H45" s="21" t="str">
        <f t="shared" si="1"/>
        <v/>
      </c>
      <c r="I45" s="3"/>
      <c r="J45" s="3"/>
    </row>
    <row r="46" ht="18" customHeight="1" spans="1:10">
      <c r="A46" s="22" t="s">
        <v>1582</v>
      </c>
      <c r="B46" s="33"/>
      <c r="C46" s="33"/>
      <c r="D46" s="19" t="str">
        <f t="shared" si="0"/>
        <v/>
      </c>
      <c r="E46" s="34"/>
      <c r="F46" s="23"/>
      <c r="G46" s="23"/>
      <c r="H46" s="21" t="str">
        <f t="shared" si="1"/>
        <v/>
      </c>
      <c r="I46" s="3"/>
      <c r="J46" s="3"/>
    </row>
    <row r="47" ht="18" customHeight="1" spans="1:10">
      <c r="A47" s="22" t="s">
        <v>1583</v>
      </c>
      <c r="B47" s="23"/>
      <c r="C47" s="23"/>
      <c r="D47" s="19" t="str">
        <f t="shared" si="0"/>
        <v/>
      </c>
      <c r="E47" s="34"/>
      <c r="F47" s="23"/>
      <c r="G47" s="23"/>
      <c r="H47" s="21" t="str">
        <f t="shared" si="1"/>
        <v/>
      </c>
      <c r="I47" s="3"/>
      <c r="J47" s="3"/>
    </row>
    <row r="48" ht="18" customHeight="1" spans="1:10">
      <c r="A48" s="22" t="s">
        <v>1584</v>
      </c>
      <c r="B48" s="23"/>
      <c r="C48" s="23"/>
      <c r="D48" s="19" t="str">
        <f t="shared" si="0"/>
        <v/>
      </c>
      <c r="E48" s="34"/>
      <c r="F48" s="23"/>
      <c r="G48" s="23"/>
      <c r="H48" s="21" t="str">
        <f t="shared" si="1"/>
        <v/>
      </c>
      <c r="I48" s="3"/>
      <c r="J48" s="3"/>
    </row>
    <row r="49" ht="18" customHeight="1" spans="1:10">
      <c r="A49" s="17" t="s">
        <v>1585</v>
      </c>
      <c r="B49" s="25">
        <f>SUM(B50:B52)</f>
        <v>0</v>
      </c>
      <c r="C49" s="25">
        <f>SUM(C50:C52)</f>
        <v>0</v>
      </c>
      <c r="D49" s="19" t="str">
        <f t="shared" si="0"/>
        <v/>
      </c>
      <c r="E49" s="34"/>
      <c r="F49" s="23"/>
      <c r="G49" s="23"/>
      <c r="H49" s="21" t="str">
        <f t="shared" si="1"/>
        <v/>
      </c>
      <c r="I49" s="3"/>
      <c r="J49" s="3"/>
    </row>
    <row r="50" ht="18" customHeight="1" spans="1:10">
      <c r="A50" s="22" t="s">
        <v>1586</v>
      </c>
      <c r="B50" s="23"/>
      <c r="C50" s="23"/>
      <c r="D50" s="19" t="str">
        <f t="shared" si="0"/>
        <v/>
      </c>
      <c r="E50" s="34"/>
      <c r="F50" s="23"/>
      <c r="G50" s="23"/>
      <c r="H50" s="21" t="str">
        <f t="shared" si="1"/>
        <v/>
      </c>
      <c r="I50" s="3"/>
      <c r="J50" s="3"/>
    </row>
    <row r="51" ht="18" customHeight="1" spans="1:10">
      <c r="A51" s="22" t="s">
        <v>1587</v>
      </c>
      <c r="B51" s="23"/>
      <c r="C51" s="23"/>
      <c r="D51" s="19" t="str">
        <f t="shared" si="0"/>
        <v/>
      </c>
      <c r="E51" s="34"/>
      <c r="F51" s="23"/>
      <c r="G51" s="23"/>
      <c r="H51" s="21" t="str">
        <f t="shared" si="1"/>
        <v/>
      </c>
      <c r="I51" s="3"/>
      <c r="J51" s="3"/>
    </row>
    <row r="52" ht="18" customHeight="1" spans="1:10">
      <c r="A52" s="22" t="s">
        <v>1588</v>
      </c>
      <c r="B52" s="33"/>
      <c r="C52" s="33"/>
      <c r="D52" s="19" t="str">
        <f t="shared" si="0"/>
        <v/>
      </c>
      <c r="E52" s="34"/>
      <c r="F52" s="23"/>
      <c r="G52" s="23"/>
      <c r="H52" s="21" t="str">
        <f t="shared" si="1"/>
        <v/>
      </c>
      <c r="I52" s="3"/>
      <c r="J52" s="3"/>
    </row>
    <row r="53" ht="18" customHeight="1" spans="1:10">
      <c r="A53" s="17" t="s">
        <v>1589</v>
      </c>
      <c r="B53" s="23"/>
      <c r="C53" s="23"/>
      <c r="D53" s="19" t="str">
        <f t="shared" si="0"/>
        <v/>
      </c>
      <c r="E53" s="34"/>
      <c r="F53" s="23"/>
      <c r="G53" s="23"/>
      <c r="H53" s="21" t="str">
        <f t="shared" si="1"/>
        <v/>
      </c>
      <c r="I53" s="3"/>
      <c r="J53" s="3"/>
    </row>
    <row r="54" s="1" customFormat="1" ht="18" customHeight="1" spans="1:10">
      <c r="A54" s="36" t="s">
        <v>1590</v>
      </c>
      <c r="B54" s="18">
        <f>SUM(B6,B38,B43,B49,B53)</f>
        <v>0</v>
      </c>
      <c r="C54" s="18">
        <f>SUM(C6,C38,C43,C49,C53)</f>
        <v>0</v>
      </c>
      <c r="D54" s="19" t="str">
        <f t="shared" si="0"/>
        <v/>
      </c>
      <c r="E54" s="37" t="s">
        <v>1591</v>
      </c>
      <c r="F54" s="18">
        <f>SUM(F6,F9)</f>
        <v>0</v>
      </c>
      <c r="G54" s="18">
        <f>SUM(G6,G9)</f>
        <v>0</v>
      </c>
      <c r="H54" s="21" t="str">
        <f t="shared" si="1"/>
        <v/>
      </c>
      <c r="I54" s="3"/>
      <c r="J54" s="3"/>
    </row>
    <row r="55" s="1" customFormat="1" ht="18" customHeight="1" spans="1:10">
      <c r="A55" s="17" t="s">
        <v>1045</v>
      </c>
      <c r="B55" s="18">
        <f>SUM(B56:B58)</f>
        <v>0</v>
      </c>
      <c r="C55" s="18">
        <f>SUM(C56:C58)</f>
        <v>0</v>
      </c>
      <c r="D55" s="21"/>
      <c r="E55" s="27" t="s">
        <v>1046</v>
      </c>
      <c r="F55" s="18">
        <f>SUM(F56:F58)</f>
        <v>0</v>
      </c>
      <c r="G55" s="18">
        <f>SUM(G56:G58)</f>
        <v>0</v>
      </c>
      <c r="H55" s="21"/>
      <c r="I55" s="3"/>
      <c r="J55" s="3"/>
    </row>
    <row r="56" ht="18" customHeight="1" spans="1:10">
      <c r="A56" s="22" t="s">
        <v>1592</v>
      </c>
      <c r="B56" s="23"/>
      <c r="C56" s="23"/>
      <c r="D56" s="38"/>
      <c r="E56" s="24" t="s">
        <v>1593</v>
      </c>
      <c r="F56" s="23"/>
      <c r="G56" s="23"/>
      <c r="H56" s="38"/>
      <c r="I56" s="3"/>
      <c r="J56" s="3"/>
    </row>
    <row r="57" ht="25.5" customHeight="1" spans="1:10">
      <c r="A57" s="22" t="s">
        <v>1594</v>
      </c>
      <c r="B57" s="23"/>
      <c r="C57" s="23"/>
      <c r="D57" s="38"/>
      <c r="E57" s="22" t="s">
        <v>1595</v>
      </c>
      <c r="F57" s="23"/>
      <c r="G57" s="23"/>
      <c r="H57" s="38"/>
      <c r="I57" s="3"/>
      <c r="J57" s="3"/>
    </row>
    <row r="58" ht="18" customHeight="1" spans="1:10">
      <c r="A58" s="34"/>
      <c r="B58" s="23"/>
      <c r="C58" s="23"/>
      <c r="D58" s="38"/>
      <c r="E58" s="24" t="s">
        <v>1596</v>
      </c>
      <c r="F58" s="23"/>
      <c r="G58" s="23"/>
      <c r="H58" s="38"/>
      <c r="I58" s="3"/>
      <c r="J58" s="3"/>
    </row>
    <row r="59" s="1" customFormat="1" ht="18" customHeight="1" spans="1:10">
      <c r="A59" s="36" t="s">
        <v>1597</v>
      </c>
      <c r="B59" s="18">
        <f>B54+B55</f>
        <v>0</v>
      </c>
      <c r="C59" s="18">
        <f>C54+C55</f>
        <v>0</v>
      </c>
      <c r="D59" s="34"/>
      <c r="E59" s="39" t="s">
        <v>1598</v>
      </c>
      <c r="F59" s="18">
        <f>F54+F55</f>
        <v>0</v>
      </c>
      <c r="G59" s="18">
        <f>G54+G55</f>
        <v>0</v>
      </c>
      <c r="H59" s="21"/>
      <c r="I59" s="3"/>
      <c r="J59" s="3"/>
    </row>
    <row r="60" ht="48" customHeight="1" spans="1:8">
      <c r="A60" s="40" t="s">
        <v>1599</v>
      </c>
      <c r="B60" s="40"/>
      <c r="C60" s="40"/>
      <c r="D60" s="40"/>
      <c r="E60" s="40"/>
      <c r="F60" s="40"/>
      <c r="G60" s="40"/>
      <c r="H60" s="40"/>
    </row>
    <row r="61" spans="1:2">
      <c r="A61" s="41"/>
      <c r="B61" s="42"/>
    </row>
    <row r="62" spans="1:2">
      <c r="A62" s="41"/>
      <c r="B62" s="42"/>
    </row>
    <row r="63" spans="1:2">
      <c r="A63" s="41"/>
      <c r="B63" s="42"/>
    </row>
    <row r="64" spans="1:2">
      <c r="A64" s="41"/>
      <c r="B64" s="42"/>
    </row>
  </sheetData>
  <mergeCells count="6">
    <mergeCell ref="A1:H1"/>
    <mergeCell ref="A2:H2"/>
    <mergeCell ref="A3:H3"/>
    <mergeCell ref="A4:D4"/>
    <mergeCell ref="E4:H4"/>
    <mergeCell ref="A60:H60"/>
  </mergeCells>
  <printOptions horizontalCentered="1"/>
  <pageMargins left="0.747916666666667" right="0.747916666666667" top="0.984027777777778" bottom="0.984027777777778" header="0.511805555555556" footer="0.511805555555556"/>
  <pageSetup paperSize="9" scale="79" firstPageNumber="60" fitToHeight="0" orientation="landscape" useFirstPageNumber="1"/>
  <headerFooter alignWithMargins="0" scaleWithDoc="0" differentOddEven="1">
    <oddFooter>&amp;L&amp;16  —&amp;P—</oddFooter>
    <evenFooter>&amp;R&amp;16—&amp;P—</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showGridLines="0" showZeros="0" view="pageBreakPreview" zoomScale="90" zoomScaleNormal="100" workbookViewId="0">
      <selection activeCell="A12" sqref="A12"/>
    </sheetView>
  </sheetViews>
  <sheetFormatPr defaultColWidth="9" defaultRowHeight="14.25"/>
  <cols>
    <col min="1" max="1" width="148.1" style="240" customWidth="1"/>
    <col min="2" max="16384" width="9" style="240"/>
  </cols>
  <sheetData>
    <row r="1" ht="48.75" customHeight="1" spans="1:1">
      <c r="A1" s="241" t="s">
        <v>7</v>
      </c>
    </row>
    <row r="2" s="239" customFormat="1" ht="28.05" customHeight="1" spans="1:1">
      <c r="A2" s="242" t="s">
        <v>8</v>
      </c>
    </row>
    <row r="3" s="239" customFormat="1" ht="28.05" customHeight="1" spans="1:1">
      <c r="A3" s="242" t="s">
        <v>9</v>
      </c>
    </row>
    <row r="4" s="239" customFormat="1" ht="28.05" customHeight="1" spans="1:1">
      <c r="A4" s="242" t="s">
        <v>10</v>
      </c>
    </row>
    <row r="5" s="239" customFormat="1" ht="28.05" customHeight="1" spans="1:1">
      <c r="A5" s="242" t="s">
        <v>11</v>
      </c>
    </row>
    <row r="6" s="239" customFormat="1" ht="28.05" customHeight="1" spans="1:1">
      <c r="A6" s="242" t="s">
        <v>12</v>
      </c>
    </row>
    <row r="7" s="239" customFormat="1" ht="28.05" customHeight="1" spans="1:1">
      <c r="A7" s="242" t="s">
        <v>13</v>
      </c>
    </row>
    <row r="8" s="239" customFormat="1" ht="28.05" customHeight="1" spans="1:1">
      <c r="A8" s="242" t="s">
        <v>14</v>
      </c>
    </row>
    <row r="9" s="239" customFormat="1" ht="28.05" customHeight="1" spans="1:1">
      <c r="A9" s="242" t="s">
        <v>15</v>
      </c>
    </row>
    <row r="10" s="239" customFormat="1" ht="28.05" customHeight="1" spans="1:1">
      <c r="A10" s="242" t="s">
        <v>16</v>
      </c>
    </row>
    <row r="11" s="239" customFormat="1" ht="28.05" customHeight="1" spans="1:1">
      <c r="A11" s="242" t="s">
        <v>17</v>
      </c>
    </row>
    <row r="12" s="239" customFormat="1" ht="28.05" customHeight="1" spans="1:1">
      <c r="A12" s="242" t="s">
        <v>18</v>
      </c>
    </row>
    <row r="13" s="239" customFormat="1" ht="28.05" customHeight="1" spans="1:1">
      <c r="A13" s="242"/>
    </row>
  </sheetData>
  <printOptions horizontalCentered="1"/>
  <pageMargins left="0.747916666666667" right="0.747916666666667" top="0.432638888888889" bottom="0.66875" header="0.236111111111111" footer="0.511805555555556"/>
  <pageSetup paperSize="9" firstPageNumber="9" orientation="landscape" useFirstPageNumber="1"/>
  <headerFooter alignWithMargins="0">
    <oddFooter>&amp;R&amp;16—&amp;P—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showGridLines="0" showZeros="0" view="pageBreakPreview" zoomScaleNormal="93" workbookViewId="0">
      <pane ySplit="4" topLeftCell="A11" activePane="bottomLeft" state="frozen"/>
      <selection/>
      <selection pane="bottomLeft" activeCell="I17" sqref="I17"/>
    </sheetView>
  </sheetViews>
  <sheetFormatPr defaultColWidth="9" defaultRowHeight="13.5" outlineLevelCol="3"/>
  <cols>
    <col min="1" max="1" width="37.25" style="74" customWidth="1"/>
    <col min="2" max="2" width="25.375" style="74" customWidth="1"/>
    <col min="3" max="3" width="24.25" style="74" customWidth="1"/>
    <col min="4" max="4" width="30.6" style="74" customWidth="1"/>
    <col min="5" max="16384" width="9" style="74"/>
  </cols>
  <sheetData>
    <row r="1" ht="18" customHeight="1" spans="1:1">
      <c r="A1" s="75" t="s">
        <v>19</v>
      </c>
    </row>
    <row r="2" s="73" customFormat="1" ht="20.25" spans="1:4">
      <c r="A2" s="47" t="s">
        <v>20</v>
      </c>
      <c r="B2" s="47"/>
      <c r="C2" s="47"/>
      <c r="D2" s="47"/>
    </row>
    <row r="3" ht="20.25" customHeight="1" spans="4:4">
      <c r="D3" s="76" t="s">
        <v>21</v>
      </c>
    </row>
    <row r="4" ht="31.5" customHeight="1" spans="1:4">
      <c r="A4" s="83" t="s">
        <v>22</v>
      </c>
      <c r="B4" s="72" t="s">
        <v>23</v>
      </c>
      <c r="C4" s="83" t="s">
        <v>24</v>
      </c>
      <c r="D4" s="83" t="s">
        <v>25</v>
      </c>
    </row>
    <row r="5" ht="20.1" customHeight="1" spans="1:4">
      <c r="A5" s="60" t="s">
        <v>26</v>
      </c>
      <c r="B5" s="58">
        <f>SUM(B6:B21)</f>
        <v>12510</v>
      </c>
      <c r="C5" s="58">
        <f>SUM(C6:C21)</f>
        <v>13893</v>
      </c>
      <c r="D5" s="58">
        <f>IF(B5=0,,C5/B5)*100</f>
        <v>111.0551558753</v>
      </c>
    </row>
    <row r="6" ht="20.1" customHeight="1" spans="1:4">
      <c r="A6" s="60" t="s">
        <v>27</v>
      </c>
      <c r="B6" s="60">
        <v>5748</v>
      </c>
      <c r="C6" s="60">
        <v>6302</v>
      </c>
      <c r="D6" s="58">
        <f t="shared" ref="D6:D30" si="0">IF(B6=0,,C6/B6)*100</f>
        <v>109.638135003479</v>
      </c>
    </row>
    <row r="7" ht="20.1" customHeight="1" spans="1:4">
      <c r="A7" s="60" t="s">
        <v>28</v>
      </c>
      <c r="B7" s="60">
        <v>1201</v>
      </c>
      <c r="C7" s="60">
        <v>1262</v>
      </c>
      <c r="D7" s="58">
        <f t="shared" si="0"/>
        <v>105.079100749376</v>
      </c>
    </row>
    <row r="8" ht="20.1" customHeight="1" spans="1:4">
      <c r="A8" s="60" t="s">
        <v>29</v>
      </c>
      <c r="B8" s="60"/>
      <c r="C8" s="60"/>
      <c r="D8" s="58">
        <f t="shared" si="0"/>
        <v>0</v>
      </c>
    </row>
    <row r="9" ht="20.1" customHeight="1" spans="1:4">
      <c r="A9" s="60" t="s">
        <v>30</v>
      </c>
      <c r="B9" s="60">
        <v>617</v>
      </c>
      <c r="C9" s="60">
        <v>648</v>
      </c>
      <c r="D9" s="58">
        <f t="shared" si="0"/>
        <v>105.024311183144</v>
      </c>
    </row>
    <row r="10" ht="20.1" customHeight="1" spans="1:4">
      <c r="A10" s="60" t="s">
        <v>31</v>
      </c>
      <c r="B10" s="60">
        <v>655</v>
      </c>
      <c r="C10" s="60">
        <v>688</v>
      </c>
      <c r="D10" s="58">
        <f t="shared" si="0"/>
        <v>105.038167938931</v>
      </c>
    </row>
    <row r="11" ht="20.1" customHeight="1" spans="1:4">
      <c r="A11" s="60" t="s">
        <v>32</v>
      </c>
      <c r="B11" s="60">
        <v>719</v>
      </c>
      <c r="C11" s="60">
        <v>755</v>
      </c>
      <c r="D11" s="58">
        <f t="shared" si="0"/>
        <v>105.006954102921</v>
      </c>
    </row>
    <row r="12" ht="20.1" customHeight="1" spans="1:4">
      <c r="A12" s="60" t="s">
        <v>33</v>
      </c>
      <c r="B12" s="60">
        <v>370</v>
      </c>
      <c r="C12" s="60">
        <v>389</v>
      </c>
      <c r="D12" s="58">
        <f t="shared" si="0"/>
        <v>105.135135135135</v>
      </c>
    </row>
    <row r="13" ht="20.1" customHeight="1" spans="1:4">
      <c r="A13" s="60" t="s">
        <v>34</v>
      </c>
      <c r="B13" s="60">
        <v>340</v>
      </c>
      <c r="C13" s="60">
        <v>357</v>
      </c>
      <c r="D13" s="58">
        <f t="shared" si="0"/>
        <v>105</v>
      </c>
    </row>
    <row r="14" ht="20.1" customHeight="1" spans="1:4">
      <c r="A14" s="60" t="s">
        <v>35</v>
      </c>
      <c r="B14" s="60">
        <v>127</v>
      </c>
      <c r="C14" s="60">
        <v>133</v>
      </c>
      <c r="D14" s="58">
        <f t="shared" si="0"/>
        <v>104.724409448819</v>
      </c>
    </row>
    <row r="15" ht="20.1" customHeight="1" spans="1:4">
      <c r="A15" s="60" t="s">
        <v>36</v>
      </c>
      <c r="B15" s="60">
        <v>765</v>
      </c>
      <c r="C15" s="60">
        <v>803</v>
      </c>
      <c r="D15" s="58">
        <f t="shared" si="0"/>
        <v>104.967320261438</v>
      </c>
    </row>
    <row r="16" ht="20.1" customHeight="1" spans="1:4">
      <c r="A16" s="60" t="s">
        <v>37</v>
      </c>
      <c r="B16" s="60">
        <v>427</v>
      </c>
      <c r="C16" s="60">
        <v>448</v>
      </c>
      <c r="D16" s="58">
        <f t="shared" si="0"/>
        <v>104.918032786885</v>
      </c>
    </row>
    <row r="17" ht="20.1" customHeight="1" spans="1:4">
      <c r="A17" s="60" t="s">
        <v>38</v>
      </c>
      <c r="B17" s="60">
        <v>606</v>
      </c>
      <c r="C17" s="60">
        <v>1126</v>
      </c>
      <c r="D17" s="58">
        <f t="shared" si="0"/>
        <v>185.808580858086</v>
      </c>
    </row>
    <row r="18" ht="20.1" customHeight="1" spans="1:4">
      <c r="A18" s="60" t="s">
        <v>39</v>
      </c>
      <c r="B18" s="60">
        <v>929</v>
      </c>
      <c r="C18" s="60">
        <v>976</v>
      </c>
      <c r="D18" s="58">
        <f t="shared" si="0"/>
        <v>105.059203444564</v>
      </c>
    </row>
    <row r="19" ht="20.1" customHeight="1" spans="1:4">
      <c r="A19" s="60" t="s">
        <v>40</v>
      </c>
      <c r="B19" s="60"/>
      <c r="C19" s="60"/>
      <c r="D19" s="58">
        <f t="shared" si="0"/>
        <v>0</v>
      </c>
    </row>
    <row r="20" ht="20.1" customHeight="1" spans="1:4">
      <c r="A20" s="60" t="s">
        <v>41</v>
      </c>
      <c r="B20" s="60">
        <v>6</v>
      </c>
      <c r="C20" s="60">
        <v>6</v>
      </c>
      <c r="D20" s="58">
        <f t="shared" si="0"/>
        <v>100</v>
      </c>
    </row>
    <row r="21" ht="20.1" customHeight="1" spans="1:4">
      <c r="A21" s="60" t="s">
        <v>42</v>
      </c>
      <c r="B21" s="60"/>
      <c r="C21" s="60"/>
      <c r="D21" s="58">
        <f t="shared" si="0"/>
        <v>0</v>
      </c>
    </row>
    <row r="22" ht="21" customHeight="1" spans="1:4">
      <c r="A22" s="60" t="s">
        <v>43</v>
      </c>
      <c r="B22" s="58">
        <f>SUM(B23:B32)</f>
        <v>9620</v>
      </c>
      <c r="C22" s="58">
        <f>SUM(C23:C32)</f>
        <v>9611</v>
      </c>
      <c r="D22" s="58">
        <f t="shared" si="0"/>
        <v>99.9064449064449</v>
      </c>
    </row>
    <row r="23" ht="20.1" customHeight="1" spans="1:4">
      <c r="A23" s="60" t="s">
        <v>44</v>
      </c>
      <c r="B23" s="60">
        <v>949</v>
      </c>
      <c r="C23" s="60">
        <v>997</v>
      </c>
      <c r="D23" s="58">
        <f t="shared" si="0"/>
        <v>105.057955742887</v>
      </c>
    </row>
    <row r="24" ht="20.1" customHeight="1" spans="1:4">
      <c r="A24" s="60" t="s">
        <v>45</v>
      </c>
      <c r="B24" s="60">
        <v>1114</v>
      </c>
      <c r="C24" s="60">
        <v>1370</v>
      </c>
      <c r="D24" s="58">
        <f t="shared" si="0"/>
        <v>122.980251346499</v>
      </c>
    </row>
    <row r="25" ht="20.1" customHeight="1" spans="1:4">
      <c r="A25" s="60" t="s">
        <v>46</v>
      </c>
      <c r="B25" s="60">
        <v>1330</v>
      </c>
      <c r="C25" s="60">
        <v>1395</v>
      </c>
      <c r="D25" s="58">
        <f t="shared" si="0"/>
        <v>104.887218045113</v>
      </c>
    </row>
    <row r="26" ht="20.1" customHeight="1" spans="1:4">
      <c r="A26" s="60" t="s">
        <v>47</v>
      </c>
      <c r="B26" s="60">
        <v>1700</v>
      </c>
      <c r="C26" s="60">
        <v>1200</v>
      </c>
      <c r="D26" s="58">
        <f t="shared" si="0"/>
        <v>70.5882352941177</v>
      </c>
    </row>
    <row r="27" ht="20.1" customHeight="1" spans="1:4">
      <c r="A27" s="60" t="s">
        <v>48</v>
      </c>
      <c r="B27" s="60">
        <v>2092</v>
      </c>
      <c r="C27" s="60">
        <v>2092</v>
      </c>
      <c r="D27" s="58">
        <f t="shared" si="0"/>
        <v>100</v>
      </c>
    </row>
    <row r="28" ht="20.1" customHeight="1" spans="1:4">
      <c r="A28" s="60" t="s">
        <v>49</v>
      </c>
      <c r="B28" s="60"/>
      <c r="C28" s="60"/>
      <c r="D28" s="58">
        <f t="shared" si="0"/>
        <v>0</v>
      </c>
    </row>
    <row r="29" s="236" customFormat="1" ht="20.1" customHeight="1" spans="1:4">
      <c r="A29" s="60" t="s">
        <v>50</v>
      </c>
      <c r="B29" s="232">
        <v>145</v>
      </c>
      <c r="C29" s="232">
        <v>152</v>
      </c>
      <c r="D29" s="58">
        <f t="shared" si="0"/>
        <v>104.827586206897</v>
      </c>
    </row>
    <row r="30" s="236" customFormat="1" ht="20.1" customHeight="1" spans="1:4">
      <c r="A30" s="60" t="s">
        <v>51</v>
      </c>
      <c r="B30" s="232">
        <v>2290</v>
      </c>
      <c r="C30" s="232">
        <v>2405</v>
      </c>
      <c r="D30" s="58">
        <f t="shared" si="0"/>
        <v>105.021834061135</v>
      </c>
    </row>
    <row r="31" s="236" customFormat="1" ht="20.1" customHeight="1" spans="1:4">
      <c r="A31" s="60" t="s">
        <v>4</v>
      </c>
      <c r="B31" s="232"/>
      <c r="C31" s="232"/>
      <c r="D31" s="237"/>
    </row>
    <row r="32" ht="20.1" customHeight="1" spans="1:4">
      <c r="A32" s="60" t="s">
        <v>4</v>
      </c>
      <c r="B32" s="60"/>
      <c r="C32" s="60"/>
      <c r="D32" s="58"/>
    </row>
    <row r="33" ht="20.1" customHeight="1" spans="1:4">
      <c r="A33" s="64" t="s">
        <v>52</v>
      </c>
      <c r="B33" s="58">
        <f>B5+B22</f>
        <v>22130</v>
      </c>
      <c r="C33" s="58">
        <f>C5+C22</f>
        <v>23504</v>
      </c>
      <c r="D33" s="58">
        <f t="shared" ref="D33" si="1">IF(B33=0,,C33/B33)*100</f>
        <v>106.208766380479</v>
      </c>
    </row>
    <row r="34" ht="18.75" customHeight="1" spans="1:4">
      <c r="A34" s="238" t="s">
        <v>4</v>
      </c>
      <c r="B34" s="238"/>
      <c r="C34" s="238"/>
      <c r="D34" s="238"/>
    </row>
    <row r="35" ht="20.1" customHeight="1"/>
    <row r="36" ht="20.1" customHeight="1"/>
    <row r="37" ht="20.1" customHeight="1"/>
    <row r="38" ht="20.1" customHeight="1"/>
  </sheetData>
  <mergeCells count="2">
    <mergeCell ref="A2:D2"/>
    <mergeCell ref="A34:D34"/>
  </mergeCells>
  <printOptions horizontalCentered="1"/>
  <pageMargins left="0.472222222222222" right="0.472222222222222" top="0.196527777777778" bottom="0.0784722222222222" header="0" footer="0"/>
  <pageSetup paperSize="9" scale="80" firstPageNumber="10" orientation="landscape" useFirstPageNumber="1"/>
  <headerFooter>
    <oddFooter>&amp;L&amp;16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36"/>
  <sheetViews>
    <sheetView showZeros="0" view="pageBreakPreview" zoomScaleNormal="100" workbookViewId="0">
      <pane ySplit="4" topLeftCell="A1228" activePane="bottomLeft" state="frozen"/>
      <selection/>
      <selection pane="bottomLeft" activeCell="W1263" sqref="W1263"/>
    </sheetView>
  </sheetViews>
  <sheetFormatPr defaultColWidth="9" defaultRowHeight="13.5"/>
  <cols>
    <col min="1" max="1" width="26.9416666666667" style="128" customWidth="1"/>
    <col min="2" max="2" width="12.0833333333333" style="128" customWidth="1"/>
    <col min="3" max="3" width="12.75" style="205" customWidth="1"/>
    <col min="4" max="4" width="6.25" style="128" customWidth="1"/>
    <col min="5" max="5" width="10.3" style="128" hidden="1" customWidth="1"/>
    <col min="6" max="6" width="8.6" style="128" customWidth="1"/>
    <col min="7" max="7" width="7.2" style="128" customWidth="1"/>
    <col min="8" max="8" width="9" style="128"/>
    <col min="9" max="12" width="9" style="128" hidden="1" customWidth="1"/>
    <col min="13" max="13" width="11.5" style="128" hidden="1" customWidth="1"/>
    <col min="14" max="14" width="12.125" style="128" hidden="1" customWidth="1"/>
    <col min="15" max="15" width="9" style="128" hidden="1" customWidth="1"/>
    <col min="16" max="16" width="17.25" style="206" hidden="1" customWidth="1"/>
    <col min="17" max="17" width="17.25" style="205" hidden="1" customWidth="1"/>
    <col min="18" max="18" width="17.25" style="206" hidden="1" customWidth="1"/>
    <col min="19" max="16384" width="9" style="128"/>
  </cols>
  <sheetData>
    <row r="1" ht="14.25" spans="1:5">
      <c r="A1" s="75" t="s">
        <v>53</v>
      </c>
      <c r="B1" s="74"/>
      <c r="C1" s="207"/>
      <c r="D1" s="74"/>
      <c r="E1" s="76" t="s">
        <v>4</v>
      </c>
    </row>
    <row r="2" s="127" customFormat="1" ht="20.25" spans="1:18">
      <c r="A2" s="47" t="s">
        <v>54</v>
      </c>
      <c r="B2" s="47"/>
      <c r="C2" s="208"/>
      <c r="D2" s="47"/>
      <c r="E2" s="47"/>
      <c r="P2" s="217"/>
      <c r="Q2" s="221"/>
      <c r="R2" s="217"/>
    </row>
    <row r="3" spans="1:11">
      <c r="A3" s="74"/>
      <c r="B3" s="74"/>
      <c r="C3" s="207"/>
      <c r="D3" s="74"/>
      <c r="E3" s="76" t="s">
        <v>21</v>
      </c>
      <c r="J3" s="128" t="s">
        <v>55</v>
      </c>
      <c r="K3" s="128" t="s">
        <v>55</v>
      </c>
    </row>
    <row r="4" ht="21" customHeight="1" spans="1:16">
      <c r="A4" s="83" t="s">
        <v>22</v>
      </c>
      <c r="B4" s="72" t="s">
        <v>23</v>
      </c>
      <c r="C4" s="209" t="s">
        <v>24</v>
      </c>
      <c r="D4" s="72" t="s">
        <v>25</v>
      </c>
      <c r="E4" s="83" t="s">
        <v>56</v>
      </c>
      <c r="F4" s="58" t="s">
        <v>57</v>
      </c>
      <c r="G4" s="58" t="s">
        <v>58</v>
      </c>
      <c r="H4" s="58" t="s">
        <v>59</v>
      </c>
      <c r="I4" s="128" t="s">
        <v>60</v>
      </c>
      <c r="J4" s="128" t="s">
        <v>59</v>
      </c>
      <c r="K4" s="128" t="s">
        <v>60</v>
      </c>
      <c r="L4" s="128" t="s">
        <v>60</v>
      </c>
      <c r="M4" s="128" t="s">
        <v>61</v>
      </c>
      <c r="O4" s="128" t="s">
        <v>59</v>
      </c>
      <c r="P4" s="206" t="s">
        <v>60</v>
      </c>
    </row>
    <row r="5" ht="14.25" spans="1:15">
      <c r="A5" s="60" t="s">
        <v>62</v>
      </c>
      <c r="B5" s="210">
        <f t="shared" ref="B5:C5" si="0">SUM(B6,B18,B27,B38,B49,B60,B71,B79,B88,B101,B110,B121,B133,B140,B148,B154,B161,B168,B175,B182,B189,B197,B203,B209,B216,B231,)</f>
        <v>35599</v>
      </c>
      <c r="C5" s="211">
        <f t="shared" si="0"/>
        <v>32367</v>
      </c>
      <c r="D5" s="212">
        <f>IF(B5=0,,C5/B5*100)</f>
        <v>90.9210932891373</v>
      </c>
      <c r="E5" s="60"/>
      <c r="F5" s="213">
        <f>SUM(F6,F18,F27,F38,F49,F60,F71,F79,F88,F101,F110,F121,F133,F140,F148,F154,F161,F168,F175,F182,F189,F197,F203,F209,F216,F231,)</f>
        <v>0</v>
      </c>
      <c r="G5" s="214" t="s">
        <v>63</v>
      </c>
      <c r="H5" s="215">
        <v>201</v>
      </c>
      <c r="I5" s="128">
        <v>35599</v>
      </c>
      <c r="J5" s="128">
        <v>201</v>
      </c>
      <c r="K5" s="128">
        <v>35599</v>
      </c>
      <c r="N5" s="218"/>
      <c r="O5" s="128">
        <v>201</v>
      </c>
    </row>
    <row r="6" ht="14.25" spans="1:15">
      <c r="A6" s="136" t="s">
        <v>64</v>
      </c>
      <c r="B6" s="210">
        <f t="shared" ref="B6:C6" si="1">SUM(B7:B17)</f>
        <v>653</v>
      </c>
      <c r="C6" s="211">
        <f t="shared" si="1"/>
        <v>693</v>
      </c>
      <c r="D6" s="212">
        <f t="shared" ref="D6:D69" si="2">IF(B6=0,,C6/B6*100)</f>
        <v>106.125574272588</v>
      </c>
      <c r="E6" s="60"/>
      <c r="F6" s="213">
        <f>SUM(F7:F17)</f>
        <v>0</v>
      </c>
      <c r="G6" s="214" t="s">
        <v>65</v>
      </c>
      <c r="H6" s="215">
        <v>20101</v>
      </c>
      <c r="I6" s="128">
        <v>653</v>
      </c>
      <c r="J6" s="128">
        <v>20101</v>
      </c>
      <c r="K6" s="128">
        <v>653</v>
      </c>
      <c r="N6" s="218"/>
      <c r="O6" s="128">
        <v>20101</v>
      </c>
    </row>
    <row r="7" ht="14.25" spans="1:18">
      <c r="A7" s="136" t="s">
        <v>66</v>
      </c>
      <c r="B7" s="213">
        <v>391</v>
      </c>
      <c r="C7" s="216">
        <v>407</v>
      </c>
      <c r="D7" s="212">
        <f t="shared" si="2"/>
        <v>104.092071611253</v>
      </c>
      <c r="E7" s="60"/>
      <c r="F7" s="213"/>
      <c r="G7" s="214" t="s">
        <v>67</v>
      </c>
      <c r="H7" s="215">
        <v>2010101</v>
      </c>
      <c r="I7" s="128">
        <v>391</v>
      </c>
      <c r="J7" s="128">
        <v>2010101</v>
      </c>
      <c r="K7" s="128">
        <v>391</v>
      </c>
      <c r="M7" s="219">
        <v>4076376.35</v>
      </c>
      <c r="N7" s="218"/>
      <c r="O7" s="128">
        <v>2010101</v>
      </c>
      <c r="P7" s="206">
        <v>4076376.35</v>
      </c>
      <c r="Q7" s="205">
        <f>ROUND(R7,0)</f>
        <v>408</v>
      </c>
      <c r="R7" s="222">
        <f>P7/10000</f>
        <v>407.637635</v>
      </c>
    </row>
    <row r="8" ht="14.25" spans="1:18">
      <c r="A8" s="136" t="s">
        <v>68</v>
      </c>
      <c r="B8" s="213">
        <v>133</v>
      </c>
      <c r="C8" s="216">
        <v>163</v>
      </c>
      <c r="D8" s="212">
        <f t="shared" si="2"/>
        <v>122.556390977444</v>
      </c>
      <c r="E8" s="60"/>
      <c r="F8" s="213"/>
      <c r="G8" s="214" t="s">
        <v>67</v>
      </c>
      <c r="H8" s="215">
        <v>2010102</v>
      </c>
      <c r="I8" s="128">
        <v>133</v>
      </c>
      <c r="J8" s="128">
        <v>2010102</v>
      </c>
      <c r="K8" s="128">
        <v>133</v>
      </c>
      <c r="M8" s="220">
        <v>1629304.4</v>
      </c>
      <c r="N8" s="218"/>
      <c r="O8" s="128">
        <v>2010102</v>
      </c>
      <c r="P8" s="206">
        <v>1629304.4</v>
      </c>
      <c r="Q8" s="205">
        <f t="shared" ref="Q8:Q29" si="3">ROUND(R8,0)</f>
        <v>163</v>
      </c>
      <c r="R8" s="222">
        <f t="shared" ref="R8:R15" si="4">P8/10000</f>
        <v>162.93044</v>
      </c>
    </row>
    <row r="9" ht="14.25" spans="1:18">
      <c r="A9" s="137" t="s">
        <v>69</v>
      </c>
      <c r="B9" s="213">
        <v>0</v>
      </c>
      <c r="C9" s="216">
        <v>0</v>
      </c>
      <c r="D9" s="212">
        <f t="shared" si="2"/>
        <v>0</v>
      </c>
      <c r="E9" s="60"/>
      <c r="F9" s="213"/>
      <c r="G9" s="214" t="s">
        <v>67</v>
      </c>
      <c r="H9" s="215">
        <v>2010103</v>
      </c>
      <c r="I9" s="128">
        <v>0</v>
      </c>
      <c r="J9" s="128">
        <v>2010103</v>
      </c>
      <c r="K9" s="128">
        <v>0</v>
      </c>
      <c r="N9" s="218"/>
      <c r="O9" s="128">
        <v>2010103</v>
      </c>
      <c r="Q9" s="205">
        <f t="shared" si="3"/>
        <v>0</v>
      </c>
      <c r="R9" s="222">
        <f t="shared" si="4"/>
        <v>0</v>
      </c>
    </row>
    <row r="10" ht="14.25" spans="1:18">
      <c r="A10" s="137" t="s">
        <v>70</v>
      </c>
      <c r="B10" s="213">
        <v>34</v>
      </c>
      <c r="C10" s="216">
        <v>33</v>
      </c>
      <c r="D10" s="212">
        <f t="shared" si="2"/>
        <v>97.0588235294118</v>
      </c>
      <c r="E10" s="60"/>
      <c r="F10" s="213"/>
      <c r="G10" s="214" t="s">
        <v>67</v>
      </c>
      <c r="H10" s="215">
        <v>2010104</v>
      </c>
      <c r="I10" s="128">
        <v>34</v>
      </c>
      <c r="J10" s="128">
        <v>2010104</v>
      </c>
      <c r="K10" s="128">
        <v>34</v>
      </c>
      <c r="M10" s="220">
        <v>331000</v>
      </c>
      <c r="N10" s="218"/>
      <c r="O10" s="128">
        <v>2010104</v>
      </c>
      <c r="P10" s="206">
        <v>331000</v>
      </c>
      <c r="Q10" s="205">
        <f t="shared" si="3"/>
        <v>33</v>
      </c>
      <c r="R10" s="222">
        <f t="shared" si="4"/>
        <v>33.1</v>
      </c>
    </row>
    <row r="11" ht="14.25" spans="1:18">
      <c r="A11" s="137" t="s">
        <v>71</v>
      </c>
      <c r="B11" s="213">
        <v>0</v>
      </c>
      <c r="C11" s="216">
        <v>2</v>
      </c>
      <c r="D11" s="212">
        <f t="shared" si="2"/>
        <v>0</v>
      </c>
      <c r="E11" s="60"/>
      <c r="F11" s="213"/>
      <c r="G11" s="214" t="s">
        <v>67</v>
      </c>
      <c r="H11" s="215">
        <v>2010105</v>
      </c>
      <c r="I11" s="128">
        <v>0</v>
      </c>
      <c r="J11" s="128">
        <v>2010105</v>
      </c>
      <c r="K11" s="128">
        <v>0</v>
      </c>
      <c r="M11" s="220">
        <v>20000</v>
      </c>
      <c r="N11" s="218"/>
      <c r="O11" s="128">
        <v>2010105</v>
      </c>
      <c r="P11" s="206">
        <v>20000</v>
      </c>
      <c r="Q11" s="205">
        <f t="shared" si="3"/>
        <v>2</v>
      </c>
      <c r="R11" s="222">
        <f t="shared" si="4"/>
        <v>2</v>
      </c>
    </row>
    <row r="12" ht="14.25" spans="1:18">
      <c r="A12" s="60" t="s">
        <v>72</v>
      </c>
      <c r="B12" s="213">
        <v>0</v>
      </c>
      <c r="C12" s="216">
        <v>0</v>
      </c>
      <c r="D12" s="212">
        <f t="shared" si="2"/>
        <v>0</v>
      </c>
      <c r="E12" s="60"/>
      <c r="F12" s="213"/>
      <c r="G12" s="214" t="s">
        <v>67</v>
      </c>
      <c r="H12" s="215">
        <v>2010106</v>
      </c>
      <c r="I12" s="128">
        <v>0</v>
      </c>
      <c r="J12" s="128">
        <v>2010106</v>
      </c>
      <c r="K12" s="128">
        <v>0</v>
      </c>
      <c r="M12" s="220"/>
      <c r="N12" s="218"/>
      <c r="O12" s="128">
        <v>2010106</v>
      </c>
      <c r="Q12" s="205">
        <f t="shared" si="3"/>
        <v>0</v>
      </c>
      <c r="R12" s="222">
        <f t="shared" si="4"/>
        <v>0</v>
      </c>
    </row>
    <row r="13" ht="14.25" spans="1:18">
      <c r="A13" s="60" t="s">
        <v>73</v>
      </c>
      <c r="B13" s="213">
        <v>20</v>
      </c>
      <c r="C13" s="216">
        <v>22</v>
      </c>
      <c r="D13" s="212">
        <f t="shared" si="2"/>
        <v>110</v>
      </c>
      <c r="E13" s="60"/>
      <c r="F13" s="213"/>
      <c r="G13" s="214" t="s">
        <v>67</v>
      </c>
      <c r="H13" s="215">
        <v>2010107</v>
      </c>
      <c r="I13" s="128">
        <v>20</v>
      </c>
      <c r="J13" s="128">
        <v>2010107</v>
      </c>
      <c r="K13" s="128">
        <v>20</v>
      </c>
      <c r="M13" s="220">
        <v>220000</v>
      </c>
      <c r="N13" s="218"/>
      <c r="O13" s="128">
        <v>2010107</v>
      </c>
      <c r="P13" s="206">
        <v>220000</v>
      </c>
      <c r="Q13" s="205">
        <f t="shared" si="3"/>
        <v>22</v>
      </c>
      <c r="R13" s="222">
        <f t="shared" si="4"/>
        <v>22</v>
      </c>
    </row>
    <row r="14" ht="14.25" spans="1:18">
      <c r="A14" s="60" t="s">
        <v>74</v>
      </c>
      <c r="B14" s="213">
        <v>45</v>
      </c>
      <c r="C14" s="216">
        <v>60</v>
      </c>
      <c r="D14" s="212">
        <f t="shared" si="2"/>
        <v>133.333333333333</v>
      </c>
      <c r="E14" s="60"/>
      <c r="F14" s="213"/>
      <c r="G14" s="214" t="s">
        <v>67</v>
      </c>
      <c r="H14" s="215">
        <v>2010108</v>
      </c>
      <c r="I14" s="128">
        <v>45</v>
      </c>
      <c r="J14" s="128">
        <v>2010108</v>
      </c>
      <c r="K14" s="128">
        <v>45</v>
      </c>
      <c r="M14" s="220">
        <v>597000</v>
      </c>
      <c r="N14" s="218"/>
      <c r="O14" s="128">
        <v>2010108</v>
      </c>
      <c r="P14" s="206">
        <v>597000</v>
      </c>
      <c r="Q14" s="205">
        <f t="shared" si="3"/>
        <v>60</v>
      </c>
      <c r="R14" s="222">
        <f t="shared" si="4"/>
        <v>59.7</v>
      </c>
    </row>
    <row r="15" ht="14.25" spans="1:18">
      <c r="A15" s="60" t="s">
        <v>75</v>
      </c>
      <c r="B15" s="213">
        <v>0</v>
      </c>
      <c r="C15" s="216">
        <v>1</v>
      </c>
      <c r="D15" s="212">
        <f t="shared" si="2"/>
        <v>0</v>
      </c>
      <c r="E15" s="60"/>
      <c r="F15" s="213"/>
      <c r="G15" s="214" t="s">
        <v>67</v>
      </c>
      <c r="H15" s="215">
        <v>2010109</v>
      </c>
      <c r="I15" s="128">
        <v>0</v>
      </c>
      <c r="J15" s="128">
        <v>2010109</v>
      </c>
      <c r="K15" s="128">
        <v>0</v>
      </c>
      <c r="M15" s="220">
        <v>10000</v>
      </c>
      <c r="N15" s="218"/>
      <c r="O15" s="128">
        <v>2010109</v>
      </c>
      <c r="P15" s="206">
        <v>10000</v>
      </c>
      <c r="Q15" s="205">
        <f t="shared" si="3"/>
        <v>1</v>
      </c>
      <c r="R15" s="222">
        <f t="shared" si="4"/>
        <v>1</v>
      </c>
    </row>
    <row r="16" ht="14.25" spans="1:18">
      <c r="A16" s="60" t="s">
        <v>76</v>
      </c>
      <c r="B16" s="213">
        <v>0</v>
      </c>
      <c r="C16" s="216">
        <v>0</v>
      </c>
      <c r="D16" s="212">
        <f t="shared" si="2"/>
        <v>0</v>
      </c>
      <c r="E16" s="60"/>
      <c r="F16" s="213"/>
      <c r="G16" s="214" t="s">
        <v>67</v>
      </c>
      <c r="H16" s="215">
        <v>2010150</v>
      </c>
      <c r="I16" s="128">
        <v>0</v>
      </c>
      <c r="J16" s="128">
        <v>2010150</v>
      </c>
      <c r="K16" s="128">
        <v>0</v>
      </c>
      <c r="N16" s="218"/>
      <c r="O16" s="128">
        <v>2010150</v>
      </c>
      <c r="Q16" s="205">
        <f t="shared" si="3"/>
        <v>0</v>
      </c>
      <c r="R16" s="222">
        <f t="shared" ref="R16:R35" si="5">P16/10000</f>
        <v>0</v>
      </c>
    </row>
    <row r="17" ht="14.25" spans="1:18">
      <c r="A17" s="60" t="s">
        <v>77</v>
      </c>
      <c r="B17" s="213">
        <v>30</v>
      </c>
      <c r="C17" s="216">
        <v>5</v>
      </c>
      <c r="D17" s="212">
        <f t="shared" si="2"/>
        <v>16.6666666666667</v>
      </c>
      <c r="E17" s="60"/>
      <c r="F17" s="213"/>
      <c r="G17" s="214" t="s">
        <v>67</v>
      </c>
      <c r="H17" s="215">
        <v>2010199</v>
      </c>
      <c r="I17" s="128">
        <v>30</v>
      </c>
      <c r="J17" s="128">
        <v>2010199</v>
      </c>
      <c r="K17" s="128">
        <v>30</v>
      </c>
      <c r="M17" s="220">
        <v>12000</v>
      </c>
      <c r="N17" s="218"/>
      <c r="O17" s="128">
        <v>2010199</v>
      </c>
      <c r="P17" s="206">
        <v>12000</v>
      </c>
      <c r="Q17" s="205">
        <f t="shared" si="3"/>
        <v>1</v>
      </c>
      <c r="R17" s="222">
        <f t="shared" si="5"/>
        <v>1.2</v>
      </c>
    </row>
    <row r="18" ht="14.25" spans="1:18">
      <c r="A18" s="136" t="s">
        <v>78</v>
      </c>
      <c r="B18" s="210">
        <f t="shared" ref="B18:C18" si="6">SUM(B19:B26)</f>
        <v>335</v>
      </c>
      <c r="C18" s="211">
        <f t="shared" si="6"/>
        <v>384</v>
      </c>
      <c r="D18" s="212">
        <f t="shared" si="2"/>
        <v>114.626865671642</v>
      </c>
      <c r="E18" s="60"/>
      <c r="F18" s="213">
        <f>SUM(F19:F26)</f>
        <v>0</v>
      </c>
      <c r="G18" s="214" t="s">
        <v>65</v>
      </c>
      <c r="H18" s="215">
        <v>20102</v>
      </c>
      <c r="I18" s="128">
        <v>335</v>
      </c>
      <c r="J18" s="128">
        <v>20102</v>
      </c>
      <c r="K18" s="128">
        <v>335</v>
      </c>
      <c r="N18" s="218"/>
      <c r="O18" s="128">
        <v>20102</v>
      </c>
      <c r="Q18" s="205">
        <f t="shared" si="3"/>
        <v>0</v>
      </c>
      <c r="R18" s="222">
        <f t="shared" si="5"/>
        <v>0</v>
      </c>
    </row>
    <row r="19" ht="14.25" spans="1:18">
      <c r="A19" s="136" t="s">
        <v>66</v>
      </c>
      <c r="B19" s="213">
        <v>170</v>
      </c>
      <c r="C19" s="216">
        <v>186</v>
      </c>
      <c r="D19" s="212">
        <f t="shared" si="2"/>
        <v>109.411764705882</v>
      </c>
      <c r="E19" s="60"/>
      <c r="F19" s="213"/>
      <c r="G19" s="214" t="s">
        <v>67</v>
      </c>
      <c r="H19" s="215">
        <v>2010201</v>
      </c>
      <c r="I19" s="128">
        <v>170</v>
      </c>
      <c r="J19" s="128">
        <v>2010201</v>
      </c>
      <c r="K19" s="128">
        <v>170</v>
      </c>
      <c r="M19" s="220">
        <v>1859171.15</v>
      </c>
      <c r="N19" s="218"/>
      <c r="O19" s="128">
        <v>2010201</v>
      </c>
      <c r="P19" s="206">
        <v>1859171.15</v>
      </c>
      <c r="Q19" s="205">
        <f t="shared" si="3"/>
        <v>186</v>
      </c>
      <c r="R19" s="222">
        <f t="shared" si="5"/>
        <v>185.917115</v>
      </c>
    </row>
    <row r="20" ht="14.25" spans="1:18">
      <c r="A20" s="136" t="s">
        <v>68</v>
      </c>
      <c r="B20" s="213">
        <v>148</v>
      </c>
      <c r="C20" s="216">
        <v>154</v>
      </c>
      <c r="D20" s="212">
        <f t="shared" si="2"/>
        <v>104.054054054054</v>
      </c>
      <c r="E20" s="60"/>
      <c r="F20" s="213"/>
      <c r="G20" s="214" t="s">
        <v>67</v>
      </c>
      <c r="H20" s="215">
        <v>2010202</v>
      </c>
      <c r="I20" s="128">
        <v>148</v>
      </c>
      <c r="J20" s="128">
        <v>2010202</v>
      </c>
      <c r="K20" s="128">
        <v>148</v>
      </c>
      <c r="M20" s="220">
        <v>1539950.8</v>
      </c>
      <c r="N20" s="218"/>
      <c r="O20" s="128">
        <v>2010202</v>
      </c>
      <c r="P20" s="206">
        <v>1539950.8</v>
      </c>
      <c r="Q20" s="205">
        <f t="shared" si="3"/>
        <v>154</v>
      </c>
      <c r="R20" s="222">
        <f t="shared" si="5"/>
        <v>153.99508</v>
      </c>
    </row>
    <row r="21" ht="14.25" spans="1:18">
      <c r="A21" s="137" t="s">
        <v>69</v>
      </c>
      <c r="B21" s="213">
        <v>0</v>
      </c>
      <c r="C21" s="216">
        <v>0</v>
      </c>
      <c r="D21" s="212">
        <f t="shared" si="2"/>
        <v>0</v>
      </c>
      <c r="E21" s="60"/>
      <c r="F21" s="213"/>
      <c r="G21" s="214" t="s">
        <v>67</v>
      </c>
      <c r="H21" s="215">
        <v>2010203</v>
      </c>
      <c r="I21" s="128">
        <v>0</v>
      </c>
      <c r="J21" s="128">
        <v>2010203</v>
      </c>
      <c r="K21" s="128">
        <v>0</v>
      </c>
      <c r="N21" s="218"/>
      <c r="O21" s="128">
        <v>2010203</v>
      </c>
      <c r="Q21" s="205">
        <f t="shared" si="3"/>
        <v>0</v>
      </c>
      <c r="R21" s="222">
        <f t="shared" si="5"/>
        <v>0</v>
      </c>
    </row>
    <row r="22" ht="14.25" spans="1:18">
      <c r="A22" s="137" t="s">
        <v>79</v>
      </c>
      <c r="B22" s="213">
        <v>11</v>
      </c>
      <c r="C22" s="216">
        <v>11</v>
      </c>
      <c r="D22" s="212">
        <f t="shared" si="2"/>
        <v>100</v>
      </c>
      <c r="E22" s="60"/>
      <c r="F22" s="213"/>
      <c r="G22" s="214" t="s">
        <v>67</v>
      </c>
      <c r="H22" s="215">
        <v>2010204</v>
      </c>
      <c r="I22" s="128">
        <v>11</v>
      </c>
      <c r="J22" s="128">
        <v>2010204</v>
      </c>
      <c r="K22" s="128">
        <v>11</v>
      </c>
      <c r="M22" s="220">
        <v>110000</v>
      </c>
      <c r="N22" s="218"/>
      <c r="O22" s="128">
        <v>2010204</v>
      </c>
      <c r="P22" s="206">
        <v>110000</v>
      </c>
      <c r="Q22" s="205">
        <f t="shared" si="3"/>
        <v>11</v>
      </c>
      <c r="R22" s="222">
        <f t="shared" si="5"/>
        <v>11</v>
      </c>
    </row>
    <row r="23" ht="14.25" spans="1:18">
      <c r="A23" s="137" t="s">
        <v>80</v>
      </c>
      <c r="B23" s="213">
        <v>4</v>
      </c>
      <c r="C23" s="216">
        <v>3</v>
      </c>
      <c r="D23" s="212">
        <f t="shared" si="2"/>
        <v>75</v>
      </c>
      <c r="E23" s="60"/>
      <c r="F23" s="213"/>
      <c r="G23" s="214" t="s">
        <v>67</v>
      </c>
      <c r="H23" s="215">
        <v>2010205</v>
      </c>
      <c r="I23" s="128">
        <v>4</v>
      </c>
      <c r="J23" s="128">
        <v>2010205</v>
      </c>
      <c r="K23" s="128">
        <v>4</v>
      </c>
      <c r="M23" s="220">
        <v>30000</v>
      </c>
      <c r="N23" s="218"/>
      <c r="O23" s="128">
        <v>2010205</v>
      </c>
      <c r="P23" s="206">
        <v>30000</v>
      </c>
      <c r="Q23" s="205">
        <f t="shared" si="3"/>
        <v>3</v>
      </c>
      <c r="R23" s="222">
        <f t="shared" si="5"/>
        <v>3</v>
      </c>
    </row>
    <row r="24" ht="14.25" spans="1:18">
      <c r="A24" s="137" t="s">
        <v>81</v>
      </c>
      <c r="B24" s="213">
        <v>2</v>
      </c>
      <c r="C24" s="216">
        <v>0</v>
      </c>
      <c r="D24" s="212">
        <f t="shared" si="2"/>
        <v>0</v>
      </c>
      <c r="E24" s="60"/>
      <c r="F24" s="213"/>
      <c r="G24" s="214" t="s">
        <v>67</v>
      </c>
      <c r="H24" s="215">
        <v>2010206</v>
      </c>
      <c r="I24" s="128">
        <v>2</v>
      </c>
      <c r="J24" s="128">
        <v>2010206</v>
      </c>
      <c r="K24" s="128">
        <v>2</v>
      </c>
      <c r="N24" s="218"/>
      <c r="O24" s="128">
        <v>2010206</v>
      </c>
      <c r="Q24" s="205">
        <f t="shared" si="3"/>
        <v>0</v>
      </c>
      <c r="R24" s="222">
        <f t="shared" si="5"/>
        <v>0</v>
      </c>
    </row>
    <row r="25" ht="14.25" spans="1:18">
      <c r="A25" s="137" t="s">
        <v>76</v>
      </c>
      <c r="B25" s="213">
        <v>0</v>
      </c>
      <c r="C25" s="216">
        <v>0</v>
      </c>
      <c r="D25" s="212">
        <f t="shared" si="2"/>
        <v>0</v>
      </c>
      <c r="E25" s="60"/>
      <c r="F25" s="213"/>
      <c r="G25" s="214" t="s">
        <v>67</v>
      </c>
      <c r="H25" s="215">
        <v>2010250</v>
      </c>
      <c r="I25" s="128">
        <v>0</v>
      </c>
      <c r="J25" s="128">
        <v>2010250</v>
      </c>
      <c r="K25" s="128">
        <v>0</v>
      </c>
      <c r="N25" s="218"/>
      <c r="O25" s="128">
        <v>2010250</v>
      </c>
      <c r="Q25" s="205">
        <f t="shared" si="3"/>
        <v>0</v>
      </c>
      <c r="R25" s="222">
        <f t="shared" si="5"/>
        <v>0</v>
      </c>
    </row>
    <row r="26" ht="14.25" spans="1:18">
      <c r="A26" s="137" t="s">
        <v>82</v>
      </c>
      <c r="B26" s="213">
        <v>0</v>
      </c>
      <c r="C26" s="216">
        <v>30</v>
      </c>
      <c r="D26" s="212">
        <f t="shared" si="2"/>
        <v>0</v>
      </c>
      <c r="E26" s="60"/>
      <c r="F26" s="213"/>
      <c r="G26" s="214" t="s">
        <v>67</v>
      </c>
      <c r="H26" s="215">
        <v>2010299</v>
      </c>
      <c r="I26" s="128">
        <v>0</v>
      </c>
      <c r="J26" s="128">
        <v>2010299</v>
      </c>
      <c r="K26" s="128">
        <v>0</v>
      </c>
      <c r="N26" s="218"/>
      <c r="O26" s="128">
        <v>2010299</v>
      </c>
      <c r="Q26" s="205">
        <f t="shared" si="3"/>
        <v>0</v>
      </c>
      <c r="R26" s="222">
        <f t="shared" si="5"/>
        <v>0</v>
      </c>
    </row>
    <row r="27" ht="14.25" spans="1:18">
      <c r="A27" s="136" t="s">
        <v>83</v>
      </c>
      <c r="B27" s="210">
        <f t="shared" ref="B27:C27" si="7">SUM(B28:B37)</f>
        <v>10124</v>
      </c>
      <c r="C27" s="211">
        <f t="shared" si="7"/>
        <v>11349</v>
      </c>
      <c r="D27" s="212">
        <f t="shared" si="2"/>
        <v>112.099960489925</v>
      </c>
      <c r="E27" s="60"/>
      <c r="F27" s="213">
        <f>SUM(F28:F37)</f>
        <v>0</v>
      </c>
      <c r="G27" s="214" t="s">
        <v>65</v>
      </c>
      <c r="H27" s="215">
        <v>20103</v>
      </c>
      <c r="I27" s="128">
        <v>10124</v>
      </c>
      <c r="J27" s="128">
        <v>20103</v>
      </c>
      <c r="K27" s="128">
        <v>10124</v>
      </c>
      <c r="N27" s="218"/>
      <c r="O27" s="128">
        <v>20103</v>
      </c>
      <c r="Q27" s="205">
        <f t="shared" si="3"/>
        <v>0</v>
      </c>
      <c r="R27" s="222">
        <f t="shared" si="5"/>
        <v>0</v>
      </c>
    </row>
    <row r="28" ht="14.25" spans="1:18">
      <c r="A28" s="136" t="s">
        <v>66</v>
      </c>
      <c r="B28" s="213">
        <v>2810</v>
      </c>
      <c r="C28" s="216">
        <v>2759</v>
      </c>
      <c r="D28" s="212">
        <f t="shared" si="2"/>
        <v>98.1850533807829</v>
      </c>
      <c r="E28" s="60"/>
      <c r="F28" s="213"/>
      <c r="G28" s="214" t="s">
        <v>67</v>
      </c>
      <c r="H28" s="215">
        <v>2010301</v>
      </c>
      <c r="I28" s="128">
        <v>2810</v>
      </c>
      <c r="J28" s="128">
        <v>2010301</v>
      </c>
      <c r="K28" s="128">
        <v>2810</v>
      </c>
      <c r="M28" s="220">
        <v>27595809.03</v>
      </c>
      <c r="N28" s="218"/>
      <c r="O28" s="128">
        <v>2010301</v>
      </c>
      <c r="P28" s="206">
        <v>27595809.03</v>
      </c>
      <c r="Q28" s="205">
        <f t="shared" si="3"/>
        <v>2760</v>
      </c>
      <c r="R28" s="222">
        <f t="shared" si="5"/>
        <v>2759.580903</v>
      </c>
    </row>
    <row r="29" ht="14.25" spans="1:18">
      <c r="A29" s="136" t="s">
        <v>68</v>
      </c>
      <c r="B29" s="213">
        <v>2790</v>
      </c>
      <c r="C29" s="216">
        <v>2645</v>
      </c>
      <c r="D29" s="212">
        <f t="shared" si="2"/>
        <v>94.8028673835125</v>
      </c>
      <c r="E29" s="60"/>
      <c r="F29" s="213"/>
      <c r="G29" s="214" t="s">
        <v>67</v>
      </c>
      <c r="H29" s="215">
        <v>2010302</v>
      </c>
      <c r="I29" s="128">
        <v>2790</v>
      </c>
      <c r="J29" s="128">
        <v>2010302</v>
      </c>
      <c r="K29" s="128">
        <v>2790</v>
      </c>
      <c r="M29" s="220">
        <v>26457160.63</v>
      </c>
      <c r="N29" s="218"/>
      <c r="O29" s="128">
        <v>2010302</v>
      </c>
      <c r="P29" s="206">
        <v>26457160.63</v>
      </c>
      <c r="Q29" s="205">
        <f t="shared" ref="Q29:Q92" si="8">ROUND(R29,0)</f>
        <v>2646</v>
      </c>
      <c r="R29" s="222">
        <f t="shared" si="5"/>
        <v>2645.716063</v>
      </c>
    </row>
    <row r="30" ht="14.25" spans="1:18">
      <c r="A30" s="137" t="s">
        <v>69</v>
      </c>
      <c r="B30" s="213">
        <v>0</v>
      </c>
      <c r="C30" s="216">
        <v>0</v>
      </c>
      <c r="D30" s="212">
        <f t="shared" si="2"/>
        <v>0</v>
      </c>
      <c r="E30" s="60"/>
      <c r="F30" s="213"/>
      <c r="G30" s="214" t="s">
        <v>67</v>
      </c>
      <c r="H30" s="215">
        <v>2010303</v>
      </c>
      <c r="I30" s="128">
        <v>0</v>
      </c>
      <c r="J30" s="128">
        <v>2010303</v>
      </c>
      <c r="K30" s="128">
        <v>0</v>
      </c>
      <c r="N30" s="218"/>
      <c r="O30" s="128">
        <v>2010303</v>
      </c>
      <c r="Q30" s="205">
        <f t="shared" si="8"/>
        <v>0</v>
      </c>
      <c r="R30" s="222">
        <f t="shared" si="5"/>
        <v>0</v>
      </c>
    </row>
    <row r="31" ht="14.25" spans="1:18">
      <c r="A31" s="137" t="s">
        <v>84</v>
      </c>
      <c r="B31" s="213">
        <v>0</v>
      </c>
      <c r="C31" s="216">
        <v>0</v>
      </c>
      <c r="D31" s="212">
        <f t="shared" si="2"/>
        <v>0</v>
      </c>
      <c r="E31" s="60"/>
      <c r="F31" s="213"/>
      <c r="G31" s="214" t="s">
        <v>67</v>
      </c>
      <c r="H31" s="215">
        <v>2010304</v>
      </c>
      <c r="I31" s="128">
        <v>0</v>
      </c>
      <c r="J31" s="128">
        <v>2010304</v>
      </c>
      <c r="K31" s="128">
        <v>0</v>
      </c>
      <c r="N31" s="218"/>
      <c r="O31" s="128">
        <v>2010304</v>
      </c>
      <c r="Q31" s="205">
        <f t="shared" si="8"/>
        <v>0</v>
      </c>
      <c r="R31" s="222">
        <f t="shared" si="5"/>
        <v>0</v>
      </c>
    </row>
    <row r="32" ht="14.25" spans="1:18">
      <c r="A32" s="137" t="s">
        <v>85</v>
      </c>
      <c r="B32" s="213">
        <v>0</v>
      </c>
      <c r="C32" s="216">
        <v>0</v>
      </c>
      <c r="D32" s="212">
        <f t="shared" si="2"/>
        <v>0</v>
      </c>
      <c r="E32" s="60"/>
      <c r="F32" s="213"/>
      <c r="G32" s="214" t="s">
        <v>67</v>
      </c>
      <c r="H32" s="215">
        <v>2010305</v>
      </c>
      <c r="I32" s="128">
        <v>0</v>
      </c>
      <c r="J32" s="128">
        <v>2010305</v>
      </c>
      <c r="K32" s="128">
        <v>0</v>
      </c>
      <c r="N32" s="218"/>
      <c r="O32" s="128">
        <v>2010305</v>
      </c>
      <c r="Q32" s="205">
        <f t="shared" si="8"/>
        <v>0</v>
      </c>
      <c r="R32" s="222">
        <f t="shared" si="5"/>
        <v>0</v>
      </c>
    </row>
    <row r="33" ht="14.25" spans="1:18">
      <c r="A33" s="138" t="s">
        <v>86</v>
      </c>
      <c r="B33" s="213">
        <v>0</v>
      </c>
      <c r="C33" s="216">
        <v>0</v>
      </c>
      <c r="D33" s="212">
        <f t="shared" si="2"/>
        <v>0</v>
      </c>
      <c r="E33" s="60"/>
      <c r="F33" s="213"/>
      <c r="G33" s="214" t="s">
        <v>67</v>
      </c>
      <c r="H33" s="215">
        <v>2010306</v>
      </c>
      <c r="I33" s="128">
        <v>0</v>
      </c>
      <c r="J33" s="128">
        <v>2010306</v>
      </c>
      <c r="K33" s="128">
        <v>0</v>
      </c>
      <c r="N33" s="218"/>
      <c r="O33" s="128">
        <v>2010306</v>
      </c>
      <c r="Q33" s="205">
        <f t="shared" si="8"/>
        <v>0</v>
      </c>
      <c r="R33" s="222">
        <f t="shared" si="5"/>
        <v>0</v>
      </c>
    </row>
    <row r="34" ht="14.25" spans="1:18">
      <c r="A34" s="136" t="s">
        <v>87</v>
      </c>
      <c r="B34" s="213">
        <v>10</v>
      </c>
      <c r="C34" s="216">
        <v>23</v>
      </c>
      <c r="D34" s="212">
        <f t="shared" si="2"/>
        <v>230</v>
      </c>
      <c r="E34" s="60"/>
      <c r="F34" s="213"/>
      <c r="G34" s="214" t="s">
        <v>67</v>
      </c>
      <c r="H34" s="215">
        <v>2010308</v>
      </c>
      <c r="I34" s="128">
        <v>10</v>
      </c>
      <c r="J34" s="128">
        <v>2010308</v>
      </c>
      <c r="K34" s="128">
        <v>10</v>
      </c>
      <c r="M34" s="220">
        <v>230000</v>
      </c>
      <c r="N34" s="218"/>
      <c r="O34" s="128">
        <v>2010308</v>
      </c>
      <c r="P34" s="206">
        <v>230000</v>
      </c>
      <c r="Q34" s="205">
        <f t="shared" si="8"/>
        <v>23</v>
      </c>
      <c r="R34" s="222">
        <f t="shared" si="5"/>
        <v>23</v>
      </c>
    </row>
    <row r="35" ht="14.25" spans="1:18">
      <c r="A35" s="137" t="s">
        <v>88</v>
      </c>
      <c r="B35" s="213">
        <v>0</v>
      </c>
      <c r="C35" s="216">
        <v>0</v>
      </c>
      <c r="D35" s="212">
        <f t="shared" si="2"/>
        <v>0</v>
      </c>
      <c r="E35" s="60"/>
      <c r="F35" s="213"/>
      <c r="G35" s="214" t="s">
        <v>67</v>
      </c>
      <c r="H35" s="215">
        <v>2010309</v>
      </c>
      <c r="I35" s="128">
        <v>0</v>
      </c>
      <c r="J35" s="128">
        <v>2010309</v>
      </c>
      <c r="K35" s="128">
        <v>0</v>
      </c>
      <c r="N35" s="218"/>
      <c r="O35" s="128">
        <v>2010309</v>
      </c>
      <c r="Q35" s="205">
        <f t="shared" si="8"/>
        <v>0</v>
      </c>
      <c r="R35" s="222">
        <f t="shared" si="5"/>
        <v>0</v>
      </c>
    </row>
    <row r="36" ht="14.25" spans="1:18">
      <c r="A36" s="137" t="s">
        <v>76</v>
      </c>
      <c r="B36" s="213">
        <v>60</v>
      </c>
      <c r="C36" s="216">
        <v>149</v>
      </c>
      <c r="D36" s="212">
        <f t="shared" si="2"/>
        <v>248.333333333333</v>
      </c>
      <c r="E36" s="60"/>
      <c r="F36" s="213"/>
      <c r="G36" s="214" t="s">
        <v>67</v>
      </c>
      <c r="H36" s="215">
        <v>2010350</v>
      </c>
      <c r="I36" s="128">
        <v>60</v>
      </c>
      <c r="J36" s="128">
        <v>2010350</v>
      </c>
      <c r="K36" s="128">
        <v>60</v>
      </c>
      <c r="M36" s="220">
        <v>1493679.61</v>
      </c>
      <c r="N36" s="218"/>
      <c r="O36" s="128">
        <v>2010350</v>
      </c>
      <c r="P36" s="206">
        <v>1493679.61</v>
      </c>
      <c r="Q36" s="205">
        <f t="shared" si="8"/>
        <v>149</v>
      </c>
      <c r="R36" s="222">
        <f t="shared" ref="R36:R99" si="9">P36/10000</f>
        <v>149.367961</v>
      </c>
    </row>
    <row r="37" ht="14.25" spans="1:18">
      <c r="A37" s="137" t="s">
        <v>89</v>
      </c>
      <c r="B37" s="213">
        <v>4454</v>
      </c>
      <c r="C37" s="216">
        <v>5773</v>
      </c>
      <c r="D37" s="212">
        <f t="shared" si="2"/>
        <v>129.61383026493</v>
      </c>
      <c r="E37" s="60"/>
      <c r="F37" s="213"/>
      <c r="G37" s="214" t="s">
        <v>67</v>
      </c>
      <c r="H37" s="215">
        <v>2010399</v>
      </c>
      <c r="I37" s="128">
        <v>4454</v>
      </c>
      <c r="J37" s="128">
        <v>2010399</v>
      </c>
      <c r="K37" s="128">
        <v>4454</v>
      </c>
      <c r="M37" s="220">
        <v>49616584.6</v>
      </c>
      <c r="N37" s="218"/>
      <c r="O37" s="128">
        <v>2010399</v>
      </c>
      <c r="P37" s="206">
        <v>49616584.6</v>
      </c>
      <c r="Q37" s="205">
        <f t="shared" si="8"/>
        <v>4962</v>
      </c>
      <c r="R37" s="222">
        <f t="shared" si="9"/>
        <v>4961.65846</v>
      </c>
    </row>
    <row r="38" ht="14.25" spans="1:18">
      <c r="A38" s="136" t="s">
        <v>90</v>
      </c>
      <c r="B38" s="210">
        <f t="shared" ref="B38:C38" si="10">SUM(B39:B48)</f>
        <v>598</v>
      </c>
      <c r="C38" s="211">
        <f t="shared" si="10"/>
        <v>486</v>
      </c>
      <c r="D38" s="212">
        <f t="shared" si="2"/>
        <v>81.2709030100335</v>
      </c>
      <c r="E38" s="60"/>
      <c r="F38" s="213">
        <f>SUM(F39:F48)</f>
        <v>0</v>
      </c>
      <c r="G38" s="214" t="s">
        <v>65</v>
      </c>
      <c r="H38" s="215">
        <v>20104</v>
      </c>
      <c r="I38" s="128">
        <v>598</v>
      </c>
      <c r="J38" s="128">
        <v>20104</v>
      </c>
      <c r="K38" s="128">
        <v>598</v>
      </c>
      <c r="N38" s="218"/>
      <c r="O38" s="128">
        <v>20104</v>
      </c>
      <c r="Q38" s="205">
        <f t="shared" si="8"/>
        <v>0</v>
      </c>
      <c r="R38" s="222">
        <f t="shared" si="9"/>
        <v>0</v>
      </c>
    </row>
    <row r="39" ht="14.25" spans="1:18">
      <c r="A39" s="136" t="s">
        <v>66</v>
      </c>
      <c r="B39" s="213">
        <v>405</v>
      </c>
      <c r="C39" s="216">
        <v>376</v>
      </c>
      <c r="D39" s="212">
        <f t="shared" si="2"/>
        <v>92.8395061728395</v>
      </c>
      <c r="E39" s="60"/>
      <c r="F39" s="213"/>
      <c r="G39" s="214" t="s">
        <v>67</v>
      </c>
      <c r="H39" s="215">
        <v>2010401</v>
      </c>
      <c r="I39" s="128">
        <v>405</v>
      </c>
      <c r="J39" s="128">
        <v>2010401</v>
      </c>
      <c r="K39" s="128">
        <v>405</v>
      </c>
      <c r="M39" s="220">
        <v>3763802.16</v>
      </c>
      <c r="N39" s="218"/>
      <c r="O39" s="128">
        <v>2010401</v>
      </c>
      <c r="P39" s="206">
        <v>3763802.16</v>
      </c>
      <c r="Q39" s="205">
        <f t="shared" si="8"/>
        <v>376</v>
      </c>
      <c r="R39" s="222">
        <f t="shared" si="9"/>
        <v>376.380216</v>
      </c>
    </row>
    <row r="40" ht="14.25" spans="1:18">
      <c r="A40" s="136" t="s">
        <v>68</v>
      </c>
      <c r="B40" s="213">
        <v>164</v>
      </c>
      <c r="C40" s="216">
        <v>95</v>
      </c>
      <c r="D40" s="212">
        <f t="shared" si="2"/>
        <v>57.9268292682927</v>
      </c>
      <c r="E40" s="60"/>
      <c r="F40" s="213"/>
      <c r="G40" s="214" t="s">
        <v>67</v>
      </c>
      <c r="H40" s="215">
        <v>2010402</v>
      </c>
      <c r="I40" s="128">
        <v>164</v>
      </c>
      <c r="J40" s="128">
        <v>2010402</v>
      </c>
      <c r="K40" s="128">
        <v>164</v>
      </c>
      <c r="M40" s="220">
        <v>952612.4</v>
      </c>
      <c r="N40" s="218"/>
      <c r="O40" s="128">
        <v>2010402</v>
      </c>
      <c r="P40" s="206">
        <v>952612.4</v>
      </c>
      <c r="Q40" s="205">
        <f t="shared" si="8"/>
        <v>95</v>
      </c>
      <c r="R40" s="222">
        <f t="shared" si="9"/>
        <v>95.26124</v>
      </c>
    </row>
    <row r="41" ht="14.25" spans="1:18">
      <c r="A41" s="137" t="s">
        <v>69</v>
      </c>
      <c r="B41" s="213">
        <v>0</v>
      </c>
      <c r="C41" s="216">
        <v>0</v>
      </c>
      <c r="D41" s="212">
        <f t="shared" si="2"/>
        <v>0</v>
      </c>
      <c r="E41" s="60"/>
      <c r="F41" s="213"/>
      <c r="G41" s="214" t="s">
        <v>67</v>
      </c>
      <c r="H41" s="215">
        <v>2010403</v>
      </c>
      <c r="I41" s="128">
        <v>0</v>
      </c>
      <c r="J41" s="128">
        <v>2010403</v>
      </c>
      <c r="K41" s="128">
        <v>0</v>
      </c>
      <c r="N41" s="218"/>
      <c r="O41" s="128">
        <v>2010403</v>
      </c>
      <c r="Q41" s="205">
        <f t="shared" si="8"/>
        <v>0</v>
      </c>
      <c r="R41" s="222">
        <f t="shared" si="9"/>
        <v>0</v>
      </c>
    </row>
    <row r="42" ht="14.25" spans="1:18">
      <c r="A42" s="137" t="s">
        <v>91</v>
      </c>
      <c r="B42" s="213">
        <v>0</v>
      </c>
      <c r="C42" s="216">
        <v>0</v>
      </c>
      <c r="D42" s="212">
        <f t="shared" si="2"/>
        <v>0</v>
      </c>
      <c r="E42" s="60"/>
      <c r="F42" s="213"/>
      <c r="G42" s="214" t="s">
        <v>67</v>
      </c>
      <c r="H42" s="215">
        <v>2010404</v>
      </c>
      <c r="I42" s="128">
        <v>0</v>
      </c>
      <c r="J42" s="128">
        <v>2010404</v>
      </c>
      <c r="K42" s="128">
        <v>0</v>
      </c>
      <c r="N42" s="218"/>
      <c r="O42" s="128">
        <v>2010404</v>
      </c>
      <c r="Q42" s="205">
        <f t="shared" si="8"/>
        <v>0</v>
      </c>
      <c r="R42" s="222">
        <f t="shared" si="9"/>
        <v>0</v>
      </c>
    </row>
    <row r="43" ht="14.25" spans="1:18">
      <c r="A43" s="137" t="s">
        <v>92</v>
      </c>
      <c r="B43" s="213">
        <v>0</v>
      </c>
      <c r="C43" s="216">
        <v>0</v>
      </c>
      <c r="D43" s="212">
        <f t="shared" si="2"/>
        <v>0</v>
      </c>
      <c r="E43" s="60"/>
      <c r="F43" s="213"/>
      <c r="G43" s="214" t="s">
        <v>67</v>
      </c>
      <c r="H43" s="215">
        <v>2010405</v>
      </c>
      <c r="I43" s="128">
        <v>0</v>
      </c>
      <c r="J43" s="128">
        <v>2010405</v>
      </c>
      <c r="K43" s="128">
        <v>0</v>
      </c>
      <c r="N43" s="218"/>
      <c r="O43" s="128">
        <v>2010405</v>
      </c>
      <c r="Q43" s="205">
        <f t="shared" si="8"/>
        <v>0</v>
      </c>
      <c r="R43" s="222">
        <f t="shared" si="9"/>
        <v>0</v>
      </c>
    </row>
    <row r="44" ht="14.25" spans="1:18">
      <c r="A44" s="136" t="s">
        <v>93</v>
      </c>
      <c r="B44" s="213">
        <v>0</v>
      </c>
      <c r="C44" s="216">
        <v>0</v>
      </c>
      <c r="D44" s="212">
        <f t="shared" si="2"/>
        <v>0</v>
      </c>
      <c r="E44" s="60"/>
      <c r="F44" s="213"/>
      <c r="G44" s="214" t="s">
        <v>67</v>
      </c>
      <c r="H44" s="215">
        <v>2010406</v>
      </c>
      <c r="I44" s="128">
        <v>0</v>
      </c>
      <c r="J44" s="128">
        <v>2010406</v>
      </c>
      <c r="K44" s="128">
        <v>0</v>
      </c>
      <c r="N44" s="218"/>
      <c r="O44" s="128">
        <v>2010406</v>
      </c>
      <c r="Q44" s="205">
        <f t="shared" si="8"/>
        <v>0</v>
      </c>
      <c r="R44" s="222">
        <f t="shared" si="9"/>
        <v>0</v>
      </c>
    </row>
    <row r="45" ht="14.25" spans="1:18">
      <c r="A45" s="136" t="s">
        <v>94</v>
      </c>
      <c r="B45" s="213">
        <v>0</v>
      </c>
      <c r="C45" s="216">
        <v>0</v>
      </c>
      <c r="D45" s="212">
        <f t="shared" si="2"/>
        <v>0</v>
      </c>
      <c r="E45" s="60"/>
      <c r="F45" s="213"/>
      <c r="G45" s="214" t="s">
        <v>67</v>
      </c>
      <c r="H45" s="215">
        <v>2010407</v>
      </c>
      <c r="I45" s="128">
        <v>0</v>
      </c>
      <c r="J45" s="128">
        <v>2010407</v>
      </c>
      <c r="K45" s="128">
        <v>0</v>
      </c>
      <c r="N45" s="218"/>
      <c r="O45" s="128">
        <v>2010407</v>
      </c>
      <c r="Q45" s="205">
        <f t="shared" si="8"/>
        <v>0</v>
      </c>
      <c r="R45" s="222">
        <f t="shared" si="9"/>
        <v>0</v>
      </c>
    </row>
    <row r="46" ht="14.25" spans="1:18">
      <c r="A46" s="136" t="s">
        <v>95</v>
      </c>
      <c r="B46" s="213">
        <v>0</v>
      </c>
      <c r="C46" s="216">
        <v>0</v>
      </c>
      <c r="D46" s="212">
        <f t="shared" si="2"/>
        <v>0</v>
      </c>
      <c r="E46" s="60"/>
      <c r="F46" s="213"/>
      <c r="G46" s="214" t="s">
        <v>67</v>
      </c>
      <c r="H46" s="215">
        <v>2010408</v>
      </c>
      <c r="I46" s="128">
        <v>0</v>
      </c>
      <c r="J46" s="128">
        <v>2010408</v>
      </c>
      <c r="K46" s="128">
        <v>0</v>
      </c>
      <c r="N46" s="218"/>
      <c r="O46" s="128">
        <v>2010408</v>
      </c>
      <c r="Q46" s="205">
        <f t="shared" si="8"/>
        <v>0</v>
      </c>
      <c r="R46" s="222">
        <f t="shared" si="9"/>
        <v>0</v>
      </c>
    </row>
    <row r="47" ht="14.25" spans="1:18">
      <c r="A47" s="136" t="s">
        <v>76</v>
      </c>
      <c r="B47" s="213">
        <v>0</v>
      </c>
      <c r="C47" s="216">
        <v>15</v>
      </c>
      <c r="D47" s="212">
        <f t="shared" si="2"/>
        <v>0</v>
      </c>
      <c r="E47" s="60"/>
      <c r="F47" s="213"/>
      <c r="G47" s="214" t="s">
        <v>67</v>
      </c>
      <c r="H47" s="215">
        <v>2010450</v>
      </c>
      <c r="I47" s="128">
        <v>0</v>
      </c>
      <c r="J47" s="128">
        <v>2010450</v>
      </c>
      <c r="K47" s="128">
        <v>0</v>
      </c>
      <c r="M47" s="220">
        <v>145000</v>
      </c>
      <c r="N47" s="218"/>
      <c r="O47" s="128">
        <v>2010450</v>
      </c>
      <c r="P47" s="206">
        <v>145000</v>
      </c>
      <c r="Q47" s="205">
        <f t="shared" si="8"/>
        <v>15</v>
      </c>
      <c r="R47" s="222">
        <f t="shared" si="9"/>
        <v>14.5</v>
      </c>
    </row>
    <row r="48" ht="14.25" spans="1:18">
      <c r="A48" s="137" t="s">
        <v>96</v>
      </c>
      <c r="B48" s="213">
        <v>29</v>
      </c>
      <c r="C48" s="216">
        <v>0</v>
      </c>
      <c r="D48" s="212">
        <f t="shared" si="2"/>
        <v>0</v>
      </c>
      <c r="E48" s="60"/>
      <c r="F48" s="213"/>
      <c r="G48" s="214" t="s">
        <v>67</v>
      </c>
      <c r="H48" s="215">
        <v>2010499</v>
      </c>
      <c r="I48" s="128">
        <v>29</v>
      </c>
      <c r="J48" s="128">
        <v>2010499</v>
      </c>
      <c r="K48" s="128">
        <v>29</v>
      </c>
      <c r="N48" s="218"/>
      <c r="O48" s="128">
        <v>2010499</v>
      </c>
      <c r="Q48" s="205">
        <f t="shared" si="8"/>
        <v>0</v>
      </c>
      <c r="R48" s="222">
        <f t="shared" si="9"/>
        <v>0</v>
      </c>
    </row>
    <row r="49" ht="14.25" spans="1:18">
      <c r="A49" s="137" t="s">
        <v>97</v>
      </c>
      <c r="B49" s="210">
        <f t="shared" ref="B49:C49" si="11">SUM(B50:B59)</f>
        <v>555</v>
      </c>
      <c r="C49" s="211">
        <f t="shared" si="11"/>
        <v>355</v>
      </c>
      <c r="D49" s="212">
        <f t="shared" si="2"/>
        <v>63.963963963964</v>
      </c>
      <c r="E49" s="60"/>
      <c r="F49" s="213">
        <f>SUM(F50:F59)</f>
        <v>0</v>
      </c>
      <c r="G49" s="214" t="s">
        <v>65</v>
      </c>
      <c r="H49" s="215">
        <v>20105</v>
      </c>
      <c r="I49" s="128">
        <v>555</v>
      </c>
      <c r="J49" s="128">
        <v>20105</v>
      </c>
      <c r="K49" s="128">
        <v>555</v>
      </c>
      <c r="N49" s="218"/>
      <c r="O49" s="128">
        <v>20105</v>
      </c>
      <c r="Q49" s="205">
        <f t="shared" si="8"/>
        <v>0</v>
      </c>
      <c r="R49" s="222">
        <f t="shared" si="9"/>
        <v>0</v>
      </c>
    </row>
    <row r="50" ht="14.25" spans="1:18">
      <c r="A50" s="137" t="s">
        <v>66</v>
      </c>
      <c r="B50" s="213">
        <v>211</v>
      </c>
      <c r="C50" s="216">
        <v>142</v>
      </c>
      <c r="D50" s="212">
        <f t="shared" si="2"/>
        <v>67.2985781990521</v>
      </c>
      <c r="E50" s="60"/>
      <c r="F50" s="213"/>
      <c r="G50" s="214" t="s">
        <v>67</v>
      </c>
      <c r="H50" s="215">
        <v>2010501</v>
      </c>
      <c r="I50" s="128">
        <v>211</v>
      </c>
      <c r="J50" s="128">
        <v>2010501</v>
      </c>
      <c r="K50" s="128">
        <v>211</v>
      </c>
      <c r="M50" s="220">
        <v>1429942.65</v>
      </c>
      <c r="N50" s="218"/>
      <c r="O50" s="128">
        <v>2010501</v>
      </c>
      <c r="P50" s="206">
        <v>1429942.65</v>
      </c>
      <c r="Q50" s="205">
        <f t="shared" si="8"/>
        <v>143</v>
      </c>
      <c r="R50" s="222">
        <f t="shared" si="9"/>
        <v>142.994265</v>
      </c>
    </row>
    <row r="51" ht="14.25" spans="1:18">
      <c r="A51" s="60" t="s">
        <v>68</v>
      </c>
      <c r="B51" s="213">
        <v>54</v>
      </c>
      <c r="C51" s="216">
        <v>77</v>
      </c>
      <c r="D51" s="212">
        <f t="shared" si="2"/>
        <v>142.592592592593</v>
      </c>
      <c r="E51" s="60"/>
      <c r="F51" s="213"/>
      <c r="G51" s="214" t="s">
        <v>67</v>
      </c>
      <c r="H51" s="215">
        <v>2010502</v>
      </c>
      <c r="I51" s="128">
        <v>54</v>
      </c>
      <c r="J51" s="128">
        <v>2010502</v>
      </c>
      <c r="K51" s="128">
        <v>54</v>
      </c>
      <c r="M51" s="220">
        <v>769370.8</v>
      </c>
      <c r="N51" s="218"/>
      <c r="O51" s="128">
        <v>2010502</v>
      </c>
      <c r="P51" s="206">
        <v>769370.8</v>
      </c>
      <c r="Q51" s="205">
        <f t="shared" si="8"/>
        <v>77</v>
      </c>
      <c r="R51" s="222">
        <f t="shared" si="9"/>
        <v>76.93708</v>
      </c>
    </row>
    <row r="52" ht="14.25" spans="1:18">
      <c r="A52" s="136" t="s">
        <v>69</v>
      </c>
      <c r="B52" s="213">
        <v>0</v>
      </c>
      <c r="C52" s="216">
        <v>0</v>
      </c>
      <c r="D52" s="212">
        <f t="shared" si="2"/>
        <v>0</v>
      </c>
      <c r="E52" s="60"/>
      <c r="F52" s="213"/>
      <c r="G52" s="214" t="s">
        <v>67</v>
      </c>
      <c r="H52" s="215">
        <v>2010503</v>
      </c>
      <c r="I52" s="128">
        <v>0</v>
      </c>
      <c r="J52" s="128">
        <v>2010503</v>
      </c>
      <c r="K52" s="128">
        <v>0</v>
      </c>
      <c r="N52" s="218"/>
      <c r="O52" s="128">
        <v>2010503</v>
      </c>
      <c r="Q52" s="205">
        <f t="shared" si="8"/>
        <v>0</v>
      </c>
      <c r="R52" s="222">
        <f t="shared" si="9"/>
        <v>0</v>
      </c>
    </row>
    <row r="53" ht="14.25" spans="1:18">
      <c r="A53" s="136" t="s">
        <v>98</v>
      </c>
      <c r="B53" s="213">
        <v>0</v>
      </c>
      <c r="C53" s="216">
        <v>5</v>
      </c>
      <c r="D53" s="212">
        <f t="shared" si="2"/>
        <v>0</v>
      </c>
      <c r="E53" s="60"/>
      <c r="F53" s="213"/>
      <c r="G53" s="214" t="s">
        <v>67</v>
      </c>
      <c r="H53" s="215">
        <v>2010504</v>
      </c>
      <c r="I53" s="128">
        <v>0</v>
      </c>
      <c r="J53" s="128">
        <v>2010504</v>
      </c>
      <c r="K53" s="128">
        <v>0</v>
      </c>
      <c r="M53" s="220">
        <v>50000</v>
      </c>
      <c r="N53" s="218"/>
      <c r="O53" s="128">
        <v>2010504</v>
      </c>
      <c r="P53" s="206">
        <v>50000</v>
      </c>
      <c r="Q53" s="205">
        <f t="shared" si="8"/>
        <v>5</v>
      </c>
      <c r="R53" s="222">
        <f t="shared" si="9"/>
        <v>5</v>
      </c>
    </row>
    <row r="54" ht="14.25" spans="1:18">
      <c r="A54" s="136" t="s">
        <v>99</v>
      </c>
      <c r="B54" s="213">
        <v>170</v>
      </c>
      <c r="C54" s="216">
        <v>0</v>
      </c>
      <c r="D54" s="212">
        <f t="shared" si="2"/>
        <v>0</v>
      </c>
      <c r="E54" s="60"/>
      <c r="F54" s="213"/>
      <c r="G54" s="214" t="s">
        <v>67</v>
      </c>
      <c r="H54" s="215">
        <v>2010505</v>
      </c>
      <c r="I54" s="128">
        <v>170</v>
      </c>
      <c r="J54" s="128">
        <v>2010505</v>
      </c>
      <c r="K54" s="128">
        <v>170</v>
      </c>
      <c r="N54" s="218"/>
      <c r="O54" s="128">
        <v>2010505</v>
      </c>
      <c r="Q54" s="205">
        <f t="shared" si="8"/>
        <v>0</v>
      </c>
      <c r="R54" s="222">
        <f t="shared" si="9"/>
        <v>0</v>
      </c>
    </row>
    <row r="55" ht="14.25" spans="1:18">
      <c r="A55" s="137" t="s">
        <v>100</v>
      </c>
      <c r="B55" s="213">
        <v>0</v>
      </c>
      <c r="C55" s="216">
        <v>97</v>
      </c>
      <c r="D55" s="212">
        <f t="shared" si="2"/>
        <v>0</v>
      </c>
      <c r="E55" s="60"/>
      <c r="F55" s="213"/>
      <c r="G55" s="214" t="s">
        <v>67</v>
      </c>
      <c r="H55" s="215">
        <v>2010506</v>
      </c>
      <c r="I55" s="128">
        <v>0</v>
      </c>
      <c r="J55" s="128">
        <v>2010506</v>
      </c>
      <c r="K55" s="128">
        <v>0</v>
      </c>
      <c r="M55" s="220">
        <v>970000</v>
      </c>
      <c r="N55" s="218"/>
      <c r="O55" s="128">
        <v>2010506</v>
      </c>
      <c r="P55" s="206">
        <v>970000</v>
      </c>
      <c r="Q55" s="205">
        <f t="shared" si="8"/>
        <v>97</v>
      </c>
      <c r="R55" s="222">
        <f t="shared" si="9"/>
        <v>97</v>
      </c>
    </row>
    <row r="56" ht="14.25" spans="1:18">
      <c r="A56" s="137" t="s">
        <v>101</v>
      </c>
      <c r="B56" s="213">
        <v>78</v>
      </c>
      <c r="C56" s="216">
        <v>0</v>
      </c>
      <c r="D56" s="212">
        <f t="shared" si="2"/>
        <v>0</v>
      </c>
      <c r="E56" s="60"/>
      <c r="F56" s="213"/>
      <c r="G56" s="214" t="s">
        <v>67</v>
      </c>
      <c r="H56" s="215">
        <v>2010507</v>
      </c>
      <c r="I56" s="128">
        <v>78</v>
      </c>
      <c r="J56" s="128">
        <v>2010507</v>
      </c>
      <c r="K56" s="128">
        <v>78</v>
      </c>
      <c r="N56" s="218"/>
      <c r="O56" s="128">
        <v>2010507</v>
      </c>
      <c r="Q56" s="205">
        <f t="shared" si="8"/>
        <v>0</v>
      </c>
      <c r="R56" s="222">
        <f t="shared" si="9"/>
        <v>0</v>
      </c>
    </row>
    <row r="57" ht="14.25" spans="1:18">
      <c r="A57" s="137" t="s">
        <v>102</v>
      </c>
      <c r="B57" s="213">
        <v>37</v>
      </c>
      <c r="C57" s="216">
        <v>33</v>
      </c>
      <c r="D57" s="212">
        <f t="shared" si="2"/>
        <v>89.1891891891892</v>
      </c>
      <c r="E57" s="60"/>
      <c r="F57" s="213"/>
      <c r="G57" s="214" t="s">
        <v>67</v>
      </c>
      <c r="H57" s="215">
        <v>2010508</v>
      </c>
      <c r="I57" s="128">
        <v>37</v>
      </c>
      <c r="J57" s="128">
        <v>2010508</v>
      </c>
      <c r="K57" s="128">
        <v>37</v>
      </c>
      <c r="M57" s="220">
        <v>330800</v>
      </c>
      <c r="N57" s="218"/>
      <c r="O57" s="128">
        <v>2010508</v>
      </c>
      <c r="P57" s="206">
        <v>330800</v>
      </c>
      <c r="Q57" s="205">
        <f t="shared" si="8"/>
        <v>33</v>
      </c>
      <c r="R57" s="222">
        <f t="shared" si="9"/>
        <v>33.08</v>
      </c>
    </row>
    <row r="58" ht="14.25" spans="1:18">
      <c r="A58" s="136" t="s">
        <v>76</v>
      </c>
      <c r="B58" s="213">
        <v>0</v>
      </c>
      <c r="C58" s="216">
        <v>0</v>
      </c>
      <c r="D58" s="212">
        <f t="shared" si="2"/>
        <v>0</v>
      </c>
      <c r="E58" s="60"/>
      <c r="F58" s="213"/>
      <c r="G58" s="214" t="s">
        <v>67</v>
      </c>
      <c r="H58" s="215">
        <v>2010550</v>
      </c>
      <c r="I58" s="128">
        <v>0</v>
      </c>
      <c r="J58" s="128">
        <v>2010550</v>
      </c>
      <c r="K58" s="128">
        <v>0</v>
      </c>
      <c r="N58" s="218"/>
      <c r="O58" s="128">
        <v>2010550</v>
      </c>
      <c r="Q58" s="205">
        <f t="shared" si="8"/>
        <v>0</v>
      </c>
      <c r="R58" s="222">
        <f t="shared" si="9"/>
        <v>0</v>
      </c>
    </row>
    <row r="59" ht="14.25" spans="1:18">
      <c r="A59" s="137" t="s">
        <v>103</v>
      </c>
      <c r="B59" s="213">
        <v>5</v>
      </c>
      <c r="C59" s="216">
        <v>1</v>
      </c>
      <c r="D59" s="212">
        <f t="shared" si="2"/>
        <v>20</v>
      </c>
      <c r="E59" s="60"/>
      <c r="F59" s="213"/>
      <c r="G59" s="214" t="s">
        <v>67</v>
      </c>
      <c r="H59" s="215">
        <v>2010599</v>
      </c>
      <c r="I59" s="128">
        <v>5</v>
      </c>
      <c r="J59" s="128">
        <v>2010599</v>
      </c>
      <c r="K59" s="128">
        <v>5</v>
      </c>
      <c r="M59" s="220">
        <v>10000</v>
      </c>
      <c r="N59" s="218"/>
      <c r="O59" s="128">
        <v>2010599</v>
      </c>
      <c r="P59" s="206">
        <v>10000</v>
      </c>
      <c r="Q59" s="205">
        <f t="shared" si="8"/>
        <v>1</v>
      </c>
      <c r="R59" s="222">
        <f t="shared" si="9"/>
        <v>1</v>
      </c>
    </row>
    <row r="60" ht="14.25" spans="1:18">
      <c r="A60" s="138" t="s">
        <v>104</v>
      </c>
      <c r="B60" s="210">
        <f t="shared" ref="B60:C60" si="12">SUM(B61:B70)</f>
        <v>1183</v>
      </c>
      <c r="C60" s="211">
        <f t="shared" si="12"/>
        <v>1141</v>
      </c>
      <c r="D60" s="212">
        <f t="shared" si="2"/>
        <v>96.4497041420118</v>
      </c>
      <c r="E60" s="60"/>
      <c r="F60" s="213">
        <f>SUM(F61:F70)</f>
        <v>0</v>
      </c>
      <c r="G60" s="214" t="s">
        <v>65</v>
      </c>
      <c r="H60" s="215">
        <v>20106</v>
      </c>
      <c r="I60" s="128">
        <v>1183</v>
      </c>
      <c r="J60" s="128">
        <v>20106</v>
      </c>
      <c r="K60" s="128">
        <v>1183</v>
      </c>
      <c r="N60" s="218"/>
      <c r="O60" s="128">
        <v>20106</v>
      </c>
      <c r="Q60" s="205">
        <f t="shared" si="8"/>
        <v>0</v>
      </c>
      <c r="R60" s="222">
        <f t="shared" si="9"/>
        <v>0</v>
      </c>
    </row>
    <row r="61" ht="14.25" spans="1:18">
      <c r="A61" s="137" t="s">
        <v>66</v>
      </c>
      <c r="B61" s="213">
        <v>473</v>
      </c>
      <c r="C61" s="216">
        <v>475</v>
      </c>
      <c r="D61" s="212">
        <f t="shared" si="2"/>
        <v>100.422832980973</v>
      </c>
      <c r="E61" s="60"/>
      <c r="F61" s="213"/>
      <c r="G61" s="214" t="s">
        <v>67</v>
      </c>
      <c r="H61" s="215">
        <v>2010601</v>
      </c>
      <c r="I61" s="128">
        <v>473</v>
      </c>
      <c r="J61" s="128">
        <v>2010601</v>
      </c>
      <c r="K61" s="128">
        <v>473</v>
      </c>
      <c r="M61" s="220">
        <v>4751120.56</v>
      </c>
      <c r="N61" s="218"/>
      <c r="O61" s="128">
        <v>2010601</v>
      </c>
      <c r="P61" s="206">
        <v>4751120.56</v>
      </c>
      <c r="Q61" s="205">
        <f t="shared" si="8"/>
        <v>475</v>
      </c>
      <c r="R61" s="222">
        <f t="shared" si="9"/>
        <v>475.112056</v>
      </c>
    </row>
    <row r="62" ht="14.25" spans="1:18">
      <c r="A62" s="60" t="s">
        <v>68</v>
      </c>
      <c r="B62" s="213">
        <v>85</v>
      </c>
      <c r="C62" s="216">
        <v>128</v>
      </c>
      <c r="D62" s="212">
        <f t="shared" si="2"/>
        <v>150.588235294118</v>
      </c>
      <c r="E62" s="60"/>
      <c r="F62" s="213"/>
      <c r="G62" s="214" t="s">
        <v>67</v>
      </c>
      <c r="H62" s="215">
        <v>2010602</v>
      </c>
      <c r="I62" s="128">
        <v>85</v>
      </c>
      <c r="J62" s="128">
        <v>2010602</v>
      </c>
      <c r="K62" s="128">
        <v>85</v>
      </c>
      <c r="M62" s="220">
        <v>1283739.2</v>
      </c>
      <c r="N62" s="218"/>
      <c r="O62" s="128">
        <v>2010602</v>
      </c>
      <c r="P62" s="206">
        <v>1283739.2</v>
      </c>
      <c r="Q62" s="205">
        <f t="shared" si="8"/>
        <v>128</v>
      </c>
      <c r="R62" s="222">
        <f t="shared" si="9"/>
        <v>128.37392</v>
      </c>
    </row>
    <row r="63" ht="14.25" spans="1:18">
      <c r="A63" s="60" t="s">
        <v>69</v>
      </c>
      <c r="B63" s="213">
        <v>0</v>
      </c>
      <c r="C63" s="216">
        <v>0</v>
      </c>
      <c r="D63" s="212">
        <f t="shared" si="2"/>
        <v>0</v>
      </c>
      <c r="E63" s="60"/>
      <c r="F63" s="213"/>
      <c r="G63" s="214" t="s">
        <v>67</v>
      </c>
      <c r="H63" s="215">
        <v>2010603</v>
      </c>
      <c r="I63" s="128">
        <v>0</v>
      </c>
      <c r="J63" s="128">
        <v>2010603</v>
      </c>
      <c r="K63" s="128">
        <v>0</v>
      </c>
      <c r="N63" s="218"/>
      <c r="O63" s="128">
        <v>2010603</v>
      </c>
      <c r="Q63" s="205">
        <f t="shared" si="8"/>
        <v>0</v>
      </c>
      <c r="R63" s="222">
        <f t="shared" si="9"/>
        <v>0</v>
      </c>
    </row>
    <row r="64" ht="14.25" spans="1:18">
      <c r="A64" s="60" t="s">
        <v>105</v>
      </c>
      <c r="B64" s="213">
        <v>0</v>
      </c>
      <c r="C64" s="216">
        <v>0</v>
      </c>
      <c r="D64" s="212">
        <f t="shared" si="2"/>
        <v>0</v>
      </c>
      <c r="E64" s="60"/>
      <c r="F64" s="213"/>
      <c r="G64" s="214" t="s">
        <v>67</v>
      </c>
      <c r="H64" s="215">
        <v>2010604</v>
      </c>
      <c r="I64" s="128">
        <v>0</v>
      </c>
      <c r="J64" s="128">
        <v>2010604</v>
      </c>
      <c r="K64" s="128">
        <v>0</v>
      </c>
      <c r="N64" s="218"/>
      <c r="O64" s="128">
        <v>2010604</v>
      </c>
      <c r="Q64" s="205">
        <f t="shared" si="8"/>
        <v>0</v>
      </c>
      <c r="R64" s="222">
        <f t="shared" si="9"/>
        <v>0</v>
      </c>
    </row>
    <row r="65" ht="14.25" spans="1:18">
      <c r="A65" s="60" t="s">
        <v>106</v>
      </c>
      <c r="B65" s="213">
        <v>0</v>
      </c>
      <c r="C65" s="216">
        <v>0</v>
      </c>
      <c r="D65" s="212">
        <f t="shared" si="2"/>
        <v>0</v>
      </c>
      <c r="E65" s="60"/>
      <c r="F65" s="213"/>
      <c r="G65" s="214" t="s">
        <v>67</v>
      </c>
      <c r="H65" s="215">
        <v>2010605</v>
      </c>
      <c r="I65" s="128">
        <v>0</v>
      </c>
      <c r="J65" s="128">
        <v>2010605</v>
      </c>
      <c r="K65" s="128">
        <v>0</v>
      </c>
      <c r="N65" s="218"/>
      <c r="O65" s="128">
        <v>2010605</v>
      </c>
      <c r="Q65" s="205">
        <f t="shared" si="8"/>
        <v>0</v>
      </c>
      <c r="R65" s="222">
        <f t="shared" si="9"/>
        <v>0</v>
      </c>
    </row>
    <row r="66" ht="14.25" spans="1:18">
      <c r="A66" s="60" t="s">
        <v>107</v>
      </c>
      <c r="B66" s="213">
        <v>0</v>
      </c>
      <c r="C66" s="216">
        <v>0</v>
      </c>
      <c r="D66" s="212">
        <f t="shared" si="2"/>
        <v>0</v>
      </c>
      <c r="E66" s="60"/>
      <c r="F66" s="213"/>
      <c r="G66" s="214" t="s">
        <v>67</v>
      </c>
      <c r="H66" s="215">
        <v>2010606</v>
      </c>
      <c r="I66" s="128">
        <v>0</v>
      </c>
      <c r="J66" s="128">
        <v>2010606</v>
      </c>
      <c r="K66" s="128">
        <v>0</v>
      </c>
      <c r="N66" s="218"/>
      <c r="O66" s="128">
        <v>2010606</v>
      </c>
      <c r="Q66" s="205">
        <f t="shared" si="8"/>
        <v>0</v>
      </c>
      <c r="R66" s="222">
        <f t="shared" si="9"/>
        <v>0</v>
      </c>
    </row>
    <row r="67" ht="14.25" spans="1:18">
      <c r="A67" s="136" t="s">
        <v>108</v>
      </c>
      <c r="B67" s="213">
        <v>17</v>
      </c>
      <c r="C67" s="216">
        <v>93</v>
      </c>
      <c r="D67" s="212">
        <f t="shared" si="2"/>
        <v>547.058823529412</v>
      </c>
      <c r="E67" s="60"/>
      <c r="F67" s="213"/>
      <c r="G67" s="214" t="s">
        <v>67</v>
      </c>
      <c r="H67" s="215">
        <v>2010607</v>
      </c>
      <c r="I67" s="128">
        <v>17</v>
      </c>
      <c r="J67" s="128">
        <v>2010607</v>
      </c>
      <c r="K67" s="128">
        <v>17</v>
      </c>
      <c r="M67" s="220">
        <v>930000</v>
      </c>
      <c r="N67" s="218"/>
      <c r="O67" s="128">
        <v>2010607</v>
      </c>
      <c r="P67" s="206">
        <v>930000</v>
      </c>
      <c r="Q67" s="205">
        <f t="shared" si="8"/>
        <v>93</v>
      </c>
      <c r="R67" s="222">
        <f t="shared" si="9"/>
        <v>93</v>
      </c>
    </row>
    <row r="68" ht="14.25" spans="1:18">
      <c r="A68" s="137" t="s">
        <v>109</v>
      </c>
      <c r="B68" s="213">
        <v>224</v>
      </c>
      <c r="C68" s="216">
        <v>0</v>
      </c>
      <c r="D68" s="212">
        <f t="shared" si="2"/>
        <v>0</v>
      </c>
      <c r="E68" s="60"/>
      <c r="F68" s="213"/>
      <c r="G68" s="214" t="s">
        <v>67</v>
      </c>
      <c r="H68" s="215">
        <v>2010608</v>
      </c>
      <c r="I68" s="128">
        <v>224</v>
      </c>
      <c r="J68" s="128">
        <v>2010608</v>
      </c>
      <c r="K68" s="128">
        <v>224</v>
      </c>
      <c r="N68" s="218"/>
      <c r="O68" s="128">
        <v>2010608</v>
      </c>
      <c r="Q68" s="205">
        <f t="shared" si="8"/>
        <v>0</v>
      </c>
      <c r="R68" s="222">
        <f t="shared" si="9"/>
        <v>0</v>
      </c>
    </row>
    <row r="69" ht="14.25" spans="1:18">
      <c r="A69" s="137" t="s">
        <v>76</v>
      </c>
      <c r="B69" s="213">
        <v>0</v>
      </c>
      <c r="C69" s="216">
        <v>0</v>
      </c>
      <c r="D69" s="212">
        <f t="shared" si="2"/>
        <v>0</v>
      </c>
      <c r="E69" s="60"/>
      <c r="F69" s="213"/>
      <c r="G69" s="214" t="s">
        <v>67</v>
      </c>
      <c r="H69" s="215">
        <v>2010650</v>
      </c>
      <c r="I69" s="128">
        <v>0</v>
      </c>
      <c r="J69" s="128">
        <v>2010650</v>
      </c>
      <c r="K69" s="128">
        <v>0</v>
      </c>
      <c r="N69" s="218"/>
      <c r="O69" s="128">
        <v>2010650</v>
      </c>
      <c r="Q69" s="205">
        <f t="shared" si="8"/>
        <v>0</v>
      </c>
      <c r="R69" s="222">
        <f t="shared" si="9"/>
        <v>0</v>
      </c>
    </row>
    <row r="70" ht="14.25" spans="1:18">
      <c r="A70" s="137" t="s">
        <v>110</v>
      </c>
      <c r="B70" s="213">
        <v>384</v>
      </c>
      <c r="C70" s="216">
        <v>445</v>
      </c>
      <c r="D70" s="212">
        <f t="shared" ref="D70:D133" si="13">IF(B70=0,,C70/B70*100)</f>
        <v>115.885416666667</v>
      </c>
      <c r="E70" s="60"/>
      <c r="F70" s="213"/>
      <c r="G70" s="214" t="s">
        <v>67</v>
      </c>
      <c r="H70" s="215">
        <v>2010699</v>
      </c>
      <c r="I70" s="128">
        <v>384</v>
      </c>
      <c r="J70" s="128">
        <v>2010699</v>
      </c>
      <c r="K70" s="128">
        <v>384</v>
      </c>
      <c r="M70" s="220">
        <v>4452732.35</v>
      </c>
      <c r="N70" s="218"/>
      <c r="O70" s="128">
        <v>2010699</v>
      </c>
      <c r="P70" s="206">
        <v>4452732.35</v>
      </c>
      <c r="Q70" s="205">
        <f t="shared" si="8"/>
        <v>445</v>
      </c>
      <c r="R70" s="222">
        <f t="shared" si="9"/>
        <v>445.273235</v>
      </c>
    </row>
    <row r="71" ht="14.25" spans="1:18">
      <c r="A71" s="136" t="s">
        <v>111</v>
      </c>
      <c r="B71" s="210">
        <f t="shared" ref="B71:C71" si="14">SUM(B72:B78)</f>
        <v>668</v>
      </c>
      <c r="C71" s="211">
        <f t="shared" si="14"/>
        <v>773</v>
      </c>
      <c r="D71" s="212">
        <f t="shared" si="13"/>
        <v>115.718562874252</v>
      </c>
      <c r="E71" s="60"/>
      <c r="F71" s="213">
        <f>SUM(F72:F78)</f>
        <v>0</v>
      </c>
      <c r="G71" s="214" t="s">
        <v>65</v>
      </c>
      <c r="H71" s="215">
        <v>20107</v>
      </c>
      <c r="I71" s="128">
        <v>668</v>
      </c>
      <c r="J71" s="128">
        <v>20107</v>
      </c>
      <c r="K71" s="128">
        <v>668</v>
      </c>
      <c r="N71" s="218"/>
      <c r="O71" s="128">
        <v>20107</v>
      </c>
      <c r="Q71" s="205">
        <f t="shared" si="8"/>
        <v>0</v>
      </c>
      <c r="R71" s="222">
        <f t="shared" si="9"/>
        <v>0</v>
      </c>
    </row>
    <row r="72" ht="14.25" spans="1:18">
      <c r="A72" s="136" t="s">
        <v>66</v>
      </c>
      <c r="B72" s="213">
        <v>0</v>
      </c>
      <c r="C72" s="216">
        <v>0</v>
      </c>
      <c r="D72" s="212">
        <f t="shared" si="13"/>
        <v>0</v>
      </c>
      <c r="E72" s="60"/>
      <c r="F72" s="213"/>
      <c r="G72" s="214" t="s">
        <v>67</v>
      </c>
      <c r="H72" s="215">
        <v>2010701</v>
      </c>
      <c r="I72" s="128">
        <v>0</v>
      </c>
      <c r="J72" s="128">
        <v>2010701</v>
      </c>
      <c r="K72" s="128">
        <v>0</v>
      </c>
      <c r="N72" s="218"/>
      <c r="O72" s="128">
        <v>2010701</v>
      </c>
      <c r="Q72" s="205">
        <f t="shared" si="8"/>
        <v>0</v>
      </c>
      <c r="R72" s="222">
        <f t="shared" si="9"/>
        <v>0</v>
      </c>
    </row>
    <row r="73" ht="14.25" spans="1:18">
      <c r="A73" s="136" t="s">
        <v>68</v>
      </c>
      <c r="B73" s="213">
        <v>18</v>
      </c>
      <c r="C73" s="216">
        <v>208</v>
      </c>
      <c r="D73" s="212">
        <f t="shared" si="13"/>
        <v>1155.55555555556</v>
      </c>
      <c r="E73" s="60"/>
      <c r="F73" s="213"/>
      <c r="G73" s="214" t="s">
        <v>67</v>
      </c>
      <c r="H73" s="215">
        <v>2010702</v>
      </c>
      <c r="I73" s="128">
        <v>18</v>
      </c>
      <c r="J73" s="128">
        <v>2010702</v>
      </c>
      <c r="K73" s="128">
        <v>18</v>
      </c>
      <c r="M73" s="220">
        <v>2080000</v>
      </c>
      <c r="N73" s="218"/>
      <c r="O73" s="128">
        <v>2010702</v>
      </c>
      <c r="P73" s="206">
        <v>2080000</v>
      </c>
      <c r="Q73" s="205">
        <f t="shared" si="8"/>
        <v>208</v>
      </c>
      <c r="R73" s="222">
        <f t="shared" si="9"/>
        <v>208</v>
      </c>
    </row>
    <row r="74" ht="14.25" spans="1:18">
      <c r="A74" s="137" t="s">
        <v>69</v>
      </c>
      <c r="B74" s="213">
        <v>0</v>
      </c>
      <c r="C74" s="216">
        <v>0</v>
      </c>
      <c r="D74" s="212">
        <f t="shared" si="13"/>
        <v>0</v>
      </c>
      <c r="E74" s="60"/>
      <c r="F74" s="213"/>
      <c r="G74" s="214" t="s">
        <v>67</v>
      </c>
      <c r="H74" s="215">
        <v>2010703</v>
      </c>
      <c r="I74" s="128">
        <v>0</v>
      </c>
      <c r="J74" s="128">
        <v>2010703</v>
      </c>
      <c r="K74" s="128">
        <v>0</v>
      </c>
      <c r="N74" s="218"/>
      <c r="O74" s="128">
        <v>2010703</v>
      </c>
      <c r="Q74" s="205">
        <f t="shared" si="8"/>
        <v>0</v>
      </c>
      <c r="R74" s="222">
        <f t="shared" si="9"/>
        <v>0</v>
      </c>
    </row>
    <row r="75" ht="14.25" spans="1:18">
      <c r="A75" s="136" t="s">
        <v>108</v>
      </c>
      <c r="B75" s="128">
        <v>0</v>
      </c>
      <c r="C75" s="205">
        <v>0</v>
      </c>
      <c r="D75" s="212">
        <f t="shared" si="13"/>
        <v>0</v>
      </c>
      <c r="E75" s="60"/>
      <c r="G75" s="223" t="s">
        <v>67</v>
      </c>
      <c r="H75" s="224">
        <v>2010709</v>
      </c>
      <c r="I75" s="128">
        <v>0</v>
      </c>
      <c r="J75" s="128">
        <v>2010704</v>
      </c>
      <c r="K75" s="128">
        <v>0</v>
      </c>
      <c r="N75" s="218"/>
      <c r="O75" s="128">
        <v>2010709</v>
      </c>
      <c r="Q75" s="205">
        <f t="shared" si="8"/>
        <v>0</v>
      </c>
      <c r="R75" s="222">
        <f t="shared" si="9"/>
        <v>0</v>
      </c>
    </row>
    <row r="76" ht="14.25" spans="1:18">
      <c r="A76" s="137" t="s">
        <v>112</v>
      </c>
      <c r="B76" s="213">
        <v>320</v>
      </c>
      <c r="C76" s="216">
        <v>230</v>
      </c>
      <c r="D76" s="212">
        <f t="shared" si="13"/>
        <v>71.875</v>
      </c>
      <c r="E76" s="60"/>
      <c r="F76" s="213"/>
      <c r="G76" s="214" t="s">
        <v>67</v>
      </c>
      <c r="H76" s="215">
        <v>2010710</v>
      </c>
      <c r="J76" s="128">
        <v>2010705</v>
      </c>
      <c r="K76" s="128">
        <v>0</v>
      </c>
      <c r="M76" s="220">
        <v>2300000</v>
      </c>
      <c r="N76" s="218"/>
      <c r="O76" s="128">
        <v>2010710</v>
      </c>
      <c r="P76" s="206">
        <v>2300000</v>
      </c>
      <c r="Q76" s="205">
        <f t="shared" si="8"/>
        <v>230</v>
      </c>
      <c r="R76" s="222">
        <f t="shared" si="9"/>
        <v>230</v>
      </c>
    </row>
    <row r="77" ht="14.25" spans="1:18">
      <c r="A77" s="137" t="s">
        <v>76</v>
      </c>
      <c r="B77" s="213">
        <v>0</v>
      </c>
      <c r="C77" s="216">
        <v>0</v>
      </c>
      <c r="D77" s="212">
        <f t="shared" si="13"/>
        <v>0</v>
      </c>
      <c r="E77" s="60"/>
      <c r="F77" s="213"/>
      <c r="G77" s="214" t="s">
        <v>67</v>
      </c>
      <c r="H77" s="215">
        <v>2010750</v>
      </c>
      <c r="I77" s="128">
        <v>0</v>
      </c>
      <c r="J77" s="128">
        <v>2010706</v>
      </c>
      <c r="K77" s="128">
        <v>0</v>
      </c>
      <c r="N77" s="218"/>
      <c r="O77" s="128">
        <v>2010750</v>
      </c>
      <c r="Q77" s="205">
        <f t="shared" si="8"/>
        <v>0</v>
      </c>
      <c r="R77" s="222">
        <f t="shared" si="9"/>
        <v>0</v>
      </c>
    </row>
    <row r="78" ht="14.25" spans="1:18">
      <c r="A78" s="137" t="s">
        <v>113</v>
      </c>
      <c r="B78" s="213">
        <v>330</v>
      </c>
      <c r="C78" s="216">
        <v>335</v>
      </c>
      <c r="D78" s="212">
        <f t="shared" si="13"/>
        <v>101.515151515152</v>
      </c>
      <c r="E78" s="60"/>
      <c r="F78" s="213"/>
      <c r="G78" s="214" t="s">
        <v>67</v>
      </c>
      <c r="H78" s="215">
        <v>2010799</v>
      </c>
      <c r="I78" s="128">
        <v>330</v>
      </c>
      <c r="J78" s="128">
        <v>2010707</v>
      </c>
      <c r="K78" s="128">
        <v>160</v>
      </c>
      <c r="M78" s="220">
        <v>3350000</v>
      </c>
      <c r="N78" s="218"/>
      <c r="O78" s="128">
        <v>2010799</v>
      </c>
      <c r="P78" s="206">
        <v>3350000</v>
      </c>
      <c r="Q78" s="205">
        <f t="shared" si="8"/>
        <v>335</v>
      </c>
      <c r="R78" s="222">
        <f t="shared" si="9"/>
        <v>335</v>
      </c>
    </row>
    <row r="79" ht="14.25" spans="1:18">
      <c r="A79" s="137" t="s">
        <v>114</v>
      </c>
      <c r="B79" s="210">
        <f t="shared" ref="B79:C79" si="15">SUM(B80:B87)</f>
        <v>172</v>
      </c>
      <c r="C79" s="211">
        <f t="shared" si="15"/>
        <v>230</v>
      </c>
      <c r="D79" s="212">
        <f t="shared" si="13"/>
        <v>133.720930232558</v>
      </c>
      <c r="E79" s="60"/>
      <c r="F79" s="213">
        <f>SUM(F80:F87)</f>
        <v>0</v>
      </c>
      <c r="G79" s="214" t="s">
        <v>65</v>
      </c>
      <c r="H79" s="215">
        <v>20108</v>
      </c>
      <c r="I79" s="128">
        <v>172</v>
      </c>
      <c r="J79" s="128">
        <v>2010708</v>
      </c>
      <c r="K79" s="128">
        <v>160</v>
      </c>
      <c r="N79" s="218"/>
      <c r="O79" s="128">
        <v>20108</v>
      </c>
      <c r="Q79" s="205">
        <f t="shared" si="8"/>
        <v>0</v>
      </c>
      <c r="R79" s="222">
        <f t="shared" si="9"/>
        <v>0</v>
      </c>
    </row>
    <row r="80" ht="14.25" spans="1:18">
      <c r="A80" s="136" t="s">
        <v>66</v>
      </c>
      <c r="B80" s="213">
        <v>138</v>
      </c>
      <c r="C80" s="216">
        <v>139</v>
      </c>
      <c r="D80" s="212">
        <f t="shared" si="13"/>
        <v>100.724637681159</v>
      </c>
      <c r="E80" s="60"/>
      <c r="F80" s="213"/>
      <c r="G80" s="214" t="s">
        <v>67</v>
      </c>
      <c r="H80" s="215">
        <v>2010801</v>
      </c>
      <c r="I80" s="128">
        <v>138</v>
      </c>
      <c r="J80" s="128">
        <v>2010709</v>
      </c>
      <c r="K80" s="128">
        <v>0</v>
      </c>
      <c r="M80" s="220">
        <v>1394269.54</v>
      </c>
      <c r="N80" s="218"/>
      <c r="O80" s="128">
        <v>2010801</v>
      </c>
      <c r="P80" s="206">
        <v>1394269.54</v>
      </c>
      <c r="Q80" s="205">
        <f t="shared" si="8"/>
        <v>139</v>
      </c>
      <c r="R80" s="222">
        <f t="shared" si="9"/>
        <v>139.426954</v>
      </c>
    </row>
    <row r="81" ht="14.25" spans="1:18">
      <c r="A81" s="136" t="s">
        <v>68</v>
      </c>
      <c r="B81" s="213">
        <v>2</v>
      </c>
      <c r="C81" s="216">
        <v>17</v>
      </c>
      <c r="D81" s="212">
        <f t="shared" si="13"/>
        <v>850</v>
      </c>
      <c r="E81" s="60"/>
      <c r="F81" s="213"/>
      <c r="G81" s="214" t="s">
        <v>67</v>
      </c>
      <c r="H81" s="215">
        <v>2010802</v>
      </c>
      <c r="I81" s="128">
        <v>2</v>
      </c>
      <c r="J81" s="128">
        <v>2010750</v>
      </c>
      <c r="K81" s="128">
        <v>0</v>
      </c>
      <c r="M81" s="220">
        <v>172434.2</v>
      </c>
      <c r="N81" s="218"/>
      <c r="O81" s="128">
        <v>2010802</v>
      </c>
      <c r="P81" s="206">
        <v>172434.2</v>
      </c>
      <c r="Q81" s="205">
        <f t="shared" si="8"/>
        <v>17</v>
      </c>
      <c r="R81" s="222">
        <f t="shared" si="9"/>
        <v>17.24342</v>
      </c>
    </row>
    <row r="82" ht="14.25" spans="1:18">
      <c r="A82" s="136" t="s">
        <v>69</v>
      </c>
      <c r="B82" s="213">
        <v>0</v>
      </c>
      <c r="C82" s="216">
        <v>0</v>
      </c>
      <c r="D82" s="212">
        <f t="shared" si="13"/>
        <v>0</v>
      </c>
      <c r="E82" s="60"/>
      <c r="F82" s="213"/>
      <c r="G82" s="214" t="s">
        <v>67</v>
      </c>
      <c r="H82" s="215">
        <v>2010803</v>
      </c>
      <c r="I82" s="128">
        <v>0</v>
      </c>
      <c r="J82" s="128">
        <v>2010799</v>
      </c>
      <c r="K82" s="128">
        <v>330</v>
      </c>
      <c r="N82" s="218"/>
      <c r="O82" s="128">
        <v>2010803</v>
      </c>
      <c r="Q82" s="205">
        <f t="shared" si="8"/>
        <v>0</v>
      </c>
      <c r="R82" s="222">
        <f t="shared" si="9"/>
        <v>0</v>
      </c>
    </row>
    <row r="83" ht="14.25" spans="1:18">
      <c r="A83" s="225" t="s">
        <v>115</v>
      </c>
      <c r="B83" s="213">
        <v>27</v>
      </c>
      <c r="C83" s="216">
        <v>69</v>
      </c>
      <c r="D83" s="212">
        <f t="shared" si="13"/>
        <v>255.555555555556</v>
      </c>
      <c r="E83" s="60"/>
      <c r="F83" s="213"/>
      <c r="G83" s="214" t="s">
        <v>67</v>
      </c>
      <c r="H83" s="215">
        <v>2010804</v>
      </c>
      <c r="I83" s="128">
        <v>27</v>
      </c>
      <c r="J83" s="128">
        <v>20108</v>
      </c>
      <c r="K83" s="128">
        <v>172</v>
      </c>
      <c r="M83" s="220">
        <v>394000</v>
      </c>
      <c r="N83" s="218"/>
      <c r="O83" s="128">
        <v>2010804</v>
      </c>
      <c r="P83" s="206">
        <v>394000</v>
      </c>
      <c r="Q83" s="205">
        <f t="shared" si="8"/>
        <v>39</v>
      </c>
      <c r="R83" s="222">
        <f t="shared" si="9"/>
        <v>39.4</v>
      </c>
    </row>
    <row r="84" ht="14.25" spans="1:18">
      <c r="A84" s="137" t="s">
        <v>116</v>
      </c>
      <c r="B84" s="213">
        <v>0</v>
      </c>
      <c r="C84" s="216">
        <v>0</v>
      </c>
      <c r="D84" s="212">
        <f t="shared" si="13"/>
        <v>0</v>
      </c>
      <c r="E84" s="60"/>
      <c r="F84" s="213"/>
      <c r="G84" s="214" t="s">
        <v>67</v>
      </c>
      <c r="H84" s="215">
        <v>2010805</v>
      </c>
      <c r="I84" s="128">
        <v>0</v>
      </c>
      <c r="J84" s="128">
        <v>2010801</v>
      </c>
      <c r="K84" s="128">
        <v>138</v>
      </c>
      <c r="N84" s="218"/>
      <c r="O84" s="128">
        <v>2010805</v>
      </c>
      <c r="Q84" s="205">
        <f t="shared" si="8"/>
        <v>0</v>
      </c>
      <c r="R84" s="222">
        <f t="shared" si="9"/>
        <v>0</v>
      </c>
    </row>
    <row r="85" ht="14.25" spans="1:18">
      <c r="A85" s="137" t="s">
        <v>108</v>
      </c>
      <c r="B85" s="213">
        <v>2</v>
      </c>
      <c r="C85" s="216">
        <v>2</v>
      </c>
      <c r="D85" s="212">
        <f t="shared" si="13"/>
        <v>100</v>
      </c>
      <c r="E85" s="60"/>
      <c r="F85" s="213"/>
      <c r="G85" s="214" t="s">
        <v>67</v>
      </c>
      <c r="H85" s="215">
        <v>2010806</v>
      </c>
      <c r="I85" s="128">
        <v>2</v>
      </c>
      <c r="J85" s="128">
        <v>2010802</v>
      </c>
      <c r="K85" s="128">
        <v>2</v>
      </c>
      <c r="M85" s="220">
        <v>18000</v>
      </c>
      <c r="N85" s="218"/>
      <c r="O85" s="128">
        <v>2010806</v>
      </c>
      <c r="P85" s="206">
        <v>18000</v>
      </c>
      <c r="Q85" s="205">
        <f t="shared" si="8"/>
        <v>2</v>
      </c>
      <c r="R85" s="222">
        <f t="shared" si="9"/>
        <v>1.8</v>
      </c>
    </row>
    <row r="86" ht="14.25" spans="1:18">
      <c r="A86" s="137" t="s">
        <v>76</v>
      </c>
      <c r="B86" s="213">
        <v>0</v>
      </c>
      <c r="C86" s="216">
        <v>0</v>
      </c>
      <c r="D86" s="212">
        <f t="shared" si="13"/>
        <v>0</v>
      </c>
      <c r="E86" s="60"/>
      <c r="F86" s="213"/>
      <c r="G86" s="214" t="s">
        <v>67</v>
      </c>
      <c r="H86" s="215">
        <v>2010850</v>
      </c>
      <c r="I86" s="128">
        <v>0</v>
      </c>
      <c r="J86" s="128">
        <v>2010803</v>
      </c>
      <c r="K86" s="128">
        <v>0</v>
      </c>
      <c r="N86" s="218"/>
      <c r="O86" s="128">
        <v>2010850</v>
      </c>
      <c r="Q86" s="205">
        <f t="shared" si="8"/>
        <v>0</v>
      </c>
      <c r="R86" s="222">
        <f t="shared" si="9"/>
        <v>0</v>
      </c>
    </row>
    <row r="87" ht="14.25" spans="1:18">
      <c r="A87" s="60" t="s">
        <v>117</v>
      </c>
      <c r="B87" s="213">
        <v>3</v>
      </c>
      <c r="C87" s="216">
        <v>3</v>
      </c>
      <c r="D87" s="212">
        <f t="shared" si="13"/>
        <v>100</v>
      </c>
      <c r="E87" s="60"/>
      <c r="F87" s="213"/>
      <c r="G87" s="214" t="s">
        <v>67</v>
      </c>
      <c r="H87" s="215">
        <v>2010899</v>
      </c>
      <c r="I87" s="128">
        <v>3</v>
      </c>
      <c r="J87" s="128">
        <v>2010804</v>
      </c>
      <c r="K87" s="128">
        <v>27</v>
      </c>
      <c r="M87" s="220">
        <v>32500</v>
      </c>
      <c r="N87" s="218"/>
      <c r="O87" s="128">
        <v>2010899</v>
      </c>
      <c r="P87" s="206">
        <v>32500</v>
      </c>
      <c r="Q87" s="205">
        <f t="shared" si="8"/>
        <v>3</v>
      </c>
      <c r="R87" s="222">
        <f t="shared" si="9"/>
        <v>3.25</v>
      </c>
    </row>
    <row r="88" ht="14.25" spans="1:18">
      <c r="A88" s="136" t="s">
        <v>118</v>
      </c>
      <c r="B88" s="210">
        <f t="shared" ref="B88:C88" si="16">SUM(B89:B100)</f>
        <v>0</v>
      </c>
      <c r="C88" s="211">
        <f t="shared" si="16"/>
        <v>0</v>
      </c>
      <c r="D88" s="212">
        <f t="shared" si="13"/>
        <v>0</v>
      </c>
      <c r="E88" s="60"/>
      <c r="F88" s="213">
        <f>SUM(F89:F100)</f>
        <v>0</v>
      </c>
      <c r="G88" s="214" t="s">
        <v>65</v>
      </c>
      <c r="H88" s="215">
        <v>20109</v>
      </c>
      <c r="I88" s="128">
        <v>0</v>
      </c>
      <c r="J88" s="128">
        <v>2010805</v>
      </c>
      <c r="K88" s="128">
        <v>0</v>
      </c>
      <c r="N88" s="218"/>
      <c r="O88" s="128">
        <v>20109</v>
      </c>
      <c r="Q88" s="205">
        <f t="shared" si="8"/>
        <v>0</v>
      </c>
      <c r="R88" s="222">
        <f t="shared" si="9"/>
        <v>0</v>
      </c>
    </row>
    <row r="89" ht="14.25" spans="1:18">
      <c r="A89" s="136" t="s">
        <v>66</v>
      </c>
      <c r="B89" s="213"/>
      <c r="C89" s="216">
        <v>0</v>
      </c>
      <c r="D89" s="212">
        <f t="shared" si="13"/>
        <v>0</v>
      </c>
      <c r="E89" s="60"/>
      <c r="F89" s="213"/>
      <c r="G89" s="214" t="s">
        <v>67</v>
      </c>
      <c r="H89" s="215">
        <v>2010901</v>
      </c>
      <c r="I89" s="128">
        <v>0</v>
      </c>
      <c r="J89" s="128">
        <v>2010806</v>
      </c>
      <c r="K89" s="128">
        <v>2</v>
      </c>
      <c r="N89" s="218"/>
      <c r="O89" s="128">
        <v>2010901</v>
      </c>
      <c r="Q89" s="205">
        <f t="shared" si="8"/>
        <v>0</v>
      </c>
      <c r="R89" s="222">
        <f t="shared" si="9"/>
        <v>0</v>
      </c>
    </row>
    <row r="90" ht="14.25" spans="1:18">
      <c r="A90" s="137" t="s">
        <v>68</v>
      </c>
      <c r="B90" s="213"/>
      <c r="C90" s="216">
        <v>0</v>
      </c>
      <c r="D90" s="212">
        <f t="shared" si="13"/>
        <v>0</v>
      </c>
      <c r="E90" s="60"/>
      <c r="F90" s="213"/>
      <c r="G90" s="214" t="s">
        <v>67</v>
      </c>
      <c r="H90" s="215">
        <v>2010902</v>
      </c>
      <c r="I90" s="128">
        <v>0</v>
      </c>
      <c r="J90" s="128">
        <v>2010850</v>
      </c>
      <c r="K90" s="128">
        <v>0</v>
      </c>
      <c r="N90" s="218"/>
      <c r="O90" s="128">
        <v>2010902</v>
      </c>
      <c r="Q90" s="205">
        <f t="shared" si="8"/>
        <v>0</v>
      </c>
      <c r="R90" s="222">
        <f t="shared" si="9"/>
        <v>0</v>
      </c>
    </row>
    <row r="91" ht="14.25" spans="1:18">
      <c r="A91" s="137" t="s">
        <v>69</v>
      </c>
      <c r="B91" s="213"/>
      <c r="C91" s="216">
        <v>0</v>
      </c>
      <c r="D91" s="212">
        <f t="shared" si="13"/>
        <v>0</v>
      </c>
      <c r="E91" s="60"/>
      <c r="F91" s="213"/>
      <c r="G91" s="214" t="s">
        <v>67</v>
      </c>
      <c r="H91" s="215">
        <v>2010903</v>
      </c>
      <c r="I91" s="128">
        <v>0</v>
      </c>
      <c r="J91" s="128">
        <v>2010899</v>
      </c>
      <c r="K91" s="128">
        <v>3</v>
      </c>
      <c r="N91" s="218"/>
      <c r="O91" s="128">
        <v>2010903</v>
      </c>
      <c r="Q91" s="205">
        <f t="shared" si="8"/>
        <v>0</v>
      </c>
      <c r="R91" s="222">
        <f t="shared" si="9"/>
        <v>0</v>
      </c>
    </row>
    <row r="92" ht="14.25" spans="1:18">
      <c r="A92" s="136" t="s">
        <v>119</v>
      </c>
      <c r="B92" s="213"/>
      <c r="C92" s="216">
        <v>0</v>
      </c>
      <c r="D92" s="212">
        <f t="shared" si="13"/>
        <v>0</v>
      </c>
      <c r="E92" s="60"/>
      <c r="F92" s="213"/>
      <c r="G92" s="214" t="s">
        <v>67</v>
      </c>
      <c r="H92" s="215">
        <v>2010905</v>
      </c>
      <c r="I92" s="128">
        <v>0</v>
      </c>
      <c r="J92" s="128">
        <v>20109</v>
      </c>
      <c r="K92" s="128">
        <v>0</v>
      </c>
      <c r="N92" s="218"/>
      <c r="O92" s="128">
        <v>2010905</v>
      </c>
      <c r="Q92" s="205">
        <f t="shared" si="8"/>
        <v>0</v>
      </c>
      <c r="R92" s="222">
        <f t="shared" si="9"/>
        <v>0</v>
      </c>
    </row>
    <row r="93" ht="14.25" spans="1:18">
      <c r="A93" s="136" t="s">
        <v>120</v>
      </c>
      <c r="B93" s="213"/>
      <c r="C93" s="216">
        <v>0</v>
      </c>
      <c r="D93" s="212">
        <f t="shared" si="13"/>
        <v>0</v>
      </c>
      <c r="E93" s="60"/>
      <c r="F93" s="213"/>
      <c r="G93" s="214" t="s">
        <v>67</v>
      </c>
      <c r="H93" s="215">
        <v>2010907</v>
      </c>
      <c r="I93" s="128">
        <v>0</v>
      </c>
      <c r="J93" s="128">
        <v>2010901</v>
      </c>
      <c r="K93" s="128">
        <v>0</v>
      </c>
      <c r="N93" s="218"/>
      <c r="O93" s="128">
        <v>2010907</v>
      </c>
      <c r="Q93" s="205">
        <f t="shared" ref="Q93:Q156" si="17">ROUND(R93,0)</f>
        <v>0</v>
      </c>
      <c r="R93" s="222">
        <f t="shared" si="9"/>
        <v>0</v>
      </c>
    </row>
    <row r="94" ht="14.25" spans="1:18">
      <c r="A94" s="136" t="s">
        <v>108</v>
      </c>
      <c r="B94" s="213"/>
      <c r="C94" s="216">
        <v>0</v>
      </c>
      <c r="D94" s="212">
        <f t="shared" si="13"/>
        <v>0</v>
      </c>
      <c r="E94" s="60"/>
      <c r="F94" s="213"/>
      <c r="G94" s="214" t="s">
        <v>67</v>
      </c>
      <c r="H94" s="215">
        <v>2010908</v>
      </c>
      <c r="I94" s="128">
        <v>0</v>
      </c>
      <c r="J94" s="128">
        <v>2010902</v>
      </c>
      <c r="K94" s="128">
        <v>0</v>
      </c>
      <c r="N94" s="218"/>
      <c r="O94" s="128">
        <v>2010908</v>
      </c>
      <c r="Q94" s="205">
        <f t="shared" si="17"/>
        <v>0</v>
      </c>
      <c r="R94" s="222">
        <f t="shared" si="9"/>
        <v>0</v>
      </c>
    </row>
    <row r="95" ht="14.25" spans="1:18">
      <c r="A95" s="136" t="s">
        <v>121</v>
      </c>
      <c r="B95" s="213"/>
      <c r="C95" s="216">
        <v>0</v>
      </c>
      <c r="D95" s="212">
        <f t="shared" si="13"/>
        <v>0</v>
      </c>
      <c r="E95" s="60"/>
      <c r="F95" s="213"/>
      <c r="G95" s="214" t="s">
        <v>67</v>
      </c>
      <c r="H95" s="215">
        <v>2010909</v>
      </c>
      <c r="I95" s="128">
        <v>0</v>
      </c>
      <c r="J95" s="128">
        <v>2010903</v>
      </c>
      <c r="K95" s="128">
        <v>0</v>
      </c>
      <c r="N95" s="218"/>
      <c r="O95" s="128">
        <v>2010909</v>
      </c>
      <c r="Q95" s="205">
        <f t="shared" si="17"/>
        <v>0</v>
      </c>
      <c r="R95" s="222">
        <f t="shared" si="9"/>
        <v>0</v>
      </c>
    </row>
    <row r="96" ht="14.25" spans="1:18">
      <c r="A96" s="136" t="s">
        <v>122</v>
      </c>
      <c r="B96" s="213"/>
      <c r="C96" s="216">
        <v>0</v>
      </c>
      <c r="D96" s="212">
        <f t="shared" si="13"/>
        <v>0</v>
      </c>
      <c r="E96" s="60"/>
      <c r="F96" s="213"/>
      <c r="G96" s="214" t="s">
        <v>67</v>
      </c>
      <c r="H96" s="215">
        <v>2010910</v>
      </c>
      <c r="I96" s="128">
        <v>0</v>
      </c>
      <c r="J96" s="128">
        <v>2010905</v>
      </c>
      <c r="K96" s="128">
        <v>0</v>
      </c>
      <c r="N96" s="218"/>
      <c r="O96" s="128">
        <v>2010910</v>
      </c>
      <c r="Q96" s="205">
        <f t="shared" si="17"/>
        <v>0</v>
      </c>
      <c r="R96" s="222">
        <f t="shared" si="9"/>
        <v>0</v>
      </c>
    </row>
    <row r="97" ht="14.25" spans="1:18">
      <c r="A97" s="136" t="s">
        <v>123</v>
      </c>
      <c r="B97" s="213"/>
      <c r="C97" s="216">
        <v>0</v>
      </c>
      <c r="D97" s="212">
        <f t="shared" si="13"/>
        <v>0</v>
      </c>
      <c r="E97" s="60"/>
      <c r="F97" s="213"/>
      <c r="G97" s="214" t="s">
        <v>67</v>
      </c>
      <c r="H97" s="215">
        <v>2010911</v>
      </c>
      <c r="I97" s="128">
        <v>0</v>
      </c>
      <c r="J97" s="128">
        <v>2010907</v>
      </c>
      <c r="K97" s="128">
        <v>0</v>
      </c>
      <c r="N97" s="218"/>
      <c r="O97" s="128">
        <v>2010911</v>
      </c>
      <c r="Q97" s="205">
        <f t="shared" si="17"/>
        <v>0</v>
      </c>
      <c r="R97" s="222">
        <f t="shared" si="9"/>
        <v>0</v>
      </c>
    </row>
    <row r="98" ht="14.25" spans="1:18">
      <c r="A98" s="136" t="s">
        <v>124</v>
      </c>
      <c r="B98" s="213"/>
      <c r="C98" s="216">
        <v>0</v>
      </c>
      <c r="D98" s="212">
        <f t="shared" si="13"/>
        <v>0</v>
      </c>
      <c r="E98" s="60"/>
      <c r="F98" s="213"/>
      <c r="G98" s="214" t="s">
        <v>67</v>
      </c>
      <c r="H98" s="215">
        <v>2010912</v>
      </c>
      <c r="I98" s="128">
        <v>0</v>
      </c>
      <c r="J98" s="128">
        <v>2010908</v>
      </c>
      <c r="K98" s="128">
        <v>0</v>
      </c>
      <c r="N98" s="218"/>
      <c r="O98" s="128">
        <v>2010912</v>
      </c>
      <c r="Q98" s="205">
        <f t="shared" si="17"/>
        <v>0</v>
      </c>
      <c r="R98" s="222">
        <f t="shared" si="9"/>
        <v>0</v>
      </c>
    </row>
    <row r="99" ht="14.25" spans="1:18">
      <c r="A99" s="137" t="s">
        <v>76</v>
      </c>
      <c r="B99" s="213"/>
      <c r="C99" s="216">
        <v>0</v>
      </c>
      <c r="D99" s="212">
        <f t="shared" si="13"/>
        <v>0</v>
      </c>
      <c r="E99" s="60"/>
      <c r="F99" s="213"/>
      <c r="G99" s="214" t="s">
        <v>67</v>
      </c>
      <c r="H99" s="215">
        <v>2010950</v>
      </c>
      <c r="I99" s="128">
        <v>0</v>
      </c>
      <c r="J99" s="128">
        <v>2010909</v>
      </c>
      <c r="K99" s="128">
        <v>0</v>
      </c>
      <c r="N99" s="218"/>
      <c r="O99" s="128">
        <v>2010950</v>
      </c>
      <c r="Q99" s="205">
        <f t="shared" si="17"/>
        <v>0</v>
      </c>
      <c r="R99" s="222">
        <f t="shared" si="9"/>
        <v>0</v>
      </c>
    </row>
    <row r="100" ht="14.25" spans="1:18">
      <c r="A100" s="137" t="s">
        <v>125</v>
      </c>
      <c r="B100" s="213"/>
      <c r="C100" s="216">
        <v>0</v>
      </c>
      <c r="D100" s="212">
        <f t="shared" si="13"/>
        <v>0</v>
      </c>
      <c r="E100" s="60"/>
      <c r="F100" s="213"/>
      <c r="G100" s="214" t="s">
        <v>67</v>
      </c>
      <c r="H100" s="215">
        <v>2010999</v>
      </c>
      <c r="I100" s="128">
        <v>0</v>
      </c>
      <c r="J100" s="128">
        <v>2010910</v>
      </c>
      <c r="K100" s="128">
        <v>0</v>
      </c>
      <c r="N100" s="218"/>
      <c r="O100" s="128">
        <v>2010999</v>
      </c>
      <c r="Q100" s="205">
        <f t="shared" si="17"/>
        <v>0</v>
      </c>
      <c r="R100" s="222">
        <f t="shared" ref="R100:R163" si="18">P100/10000</f>
        <v>0</v>
      </c>
    </row>
    <row r="101" ht="14.25" spans="1:18">
      <c r="A101" s="139" t="s">
        <v>126</v>
      </c>
      <c r="B101" s="210">
        <f t="shared" ref="B101:C101" si="19">SUM(B102:B109)</f>
        <v>681</v>
      </c>
      <c r="C101" s="211">
        <f t="shared" si="19"/>
        <v>773</v>
      </c>
      <c r="D101" s="212">
        <f t="shared" si="13"/>
        <v>113.509544787078</v>
      </c>
      <c r="E101" s="60"/>
      <c r="F101" s="213">
        <f>SUM(F102:F109)</f>
        <v>0</v>
      </c>
      <c r="G101" s="214" t="s">
        <v>65</v>
      </c>
      <c r="H101" s="215">
        <v>20111</v>
      </c>
      <c r="I101" s="128">
        <v>681</v>
      </c>
      <c r="J101" s="128">
        <v>2010911</v>
      </c>
      <c r="K101" s="128">
        <v>0</v>
      </c>
      <c r="N101" s="218"/>
      <c r="O101" s="128">
        <v>20111</v>
      </c>
      <c r="Q101" s="205">
        <f t="shared" si="17"/>
        <v>0</v>
      </c>
      <c r="R101" s="222">
        <f t="shared" si="18"/>
        <v>0</v>
      </c>
    </row>
    <row r="102" ht="14.25" spans="1:18">
      <c r="A102" s="136" t="s">
        <v>66</v>
      </c>
      <c r="B102" s="213">
        <v>604</v>
      </c>
      <c r="C102" s="216">
        <v>672</v>
      </c>
      <c r="D102" s="212">
        <f t="shared" si="13"/>
        <v>111.258278145695</v>
      </c>
      <c r="E102" s="60"/>
      <c r="F102" s="213"/>
      <c r="G102" s="214" t="s">
        <v>67</v>
      </c>
      <c r="H102" s="215">
        <v>2011101</v>
      </c>
      <c r="I102" s="128">
        <v>604</v>
      </c>
      <c r="J102" s="128">
        <v>2010912</v>
      </c>
      <c r="K102" s="128">
        <v>0</v>
      </c>
      <c r="M102" s="220">
        <v>6723525.34</v>
      </c>
      <c r="N102" s="218"/>
      <c r="O102" s="128">
        <v>2011101</v>
      </c>
      <c r="P102" s="206">
        <v>6723525.34</v>
      </c>
      <c r="Q102" s="205">
        <f t="shared" si="17"/>
        <v>672</v>
      </c>
      <c r="R102" s="222">
        <f t="shared" si="18"/>
        <v>672.352534</v>
      </c>
    </row>
    <row r="103" ht="14.25" spans="1:18">
      <c r="A103" s="136" t="s">
        <v>68</v>
      </c>
      <c r="B103" s="213">
        <v>67</v>
      </c>
      <c r="C103" s="216">
        <v>84</v>
      </c>
      <c r="D103" s="212">
        <f t="shared" si="13"/>
        <v>125.373134328358</v>
      </c>
      <c r="E103" s="60"/>
      <c r="F103" s="213"/>
      <c r="G103" s="214" t="s">
        <v>67</v>
      </c>
      <c r="H103" s="215">
        <v>2011102</v>
      </c>
      <c r="I103" s="128">
        <v>67</v>
      </c>
      <c r="J103" s="128">
        <v>2010950</v>
      </c>
      <c r="K103" s="128">
        <v>0</v>
      </c>
      <c r="M103" s="220">
        <v>847674.4</v>
      </c>
      <c r="N103" s="218"/>
      <c r="O103" s="128">
        <v>2011102</v>
      </c>
      <c r="P103" s="206">
        <v>847674.4</v>
      </c>
      <c r="Q103" s="205">
        <f t="shared" si="17"/>
        <v>85</v>
      </c>
      <c r="R103" s="222">
        <f t="shared" si="18"/>
        <v>84.76744</v>
      </c>
    </row>
    <row r="104" ht="14.25" spans="1:18">
      <c r="A104" s="136" t="s">
        <v>69</v>
      </c>
      <c r="B104" s="213">
        <v>10</v>
      </c>
      <c r="C104" s="216">
        <v>0</v>
      </c>
      <c r="D104" s="212">
        <f t="shared" si="13"/>
        <v>0</v>
      </c>
      <c r="E104" s="60"/>
      <c r="F104" s="213"/>
      <c r="G104" s="214" t="s">
        <v>67</v>
      </c>
      <c r="H104" s="215">
        <v>2011103</v>
      </c>
      <c r="I104" s="128">
        <v>10</v>
      </c>
      <c r="J104" s="128">
        <v>2010999</v>
      </c>
      <c r="K104" s="128">
        <v>0</v>
      </c>
      <c r="N104" s="218"/>
      <c r="O104" s="128">
        <v>2011103</v>
      </c>
      <c r="Q104" s="205">
        <f t="shared" si="17"/>
        <v>0</v>
      </c>
      <c r="R104" s="222">
        <f t="shared" si="18"/>
        <v>0</v>
      </c>
    </row>
    <row r="105" ht="14.25" spans="1:18">
      <c r="A105" s="137" t="s">
        <v>127</v>
      </c>
      <c r="B105" s="213">
        <v>0</v>
      </c>
      <c r="C105" s="216">
        <v>0</v>
      </c>
      <c r="D105" s="212">
        <f t="shared" si="13"/>
        <v>0</v>
      </c>
      <c r="E105" s="60"/>
      <c r="F105" s="213"/>
      <c r="G105" s="214" t="s">
        <v>67</v>
      </c>
      <c r="H105" s="215">
        <v>2011104</v>
      </c>
      <c r="I105" s="128">
        <v>0</v>
      </c>
      <c r="J105" s="128">
        <v>20110</v>
      </c>
      <c r="K105" s="128">
        <v>252</v>
      </c>
      <c r="N105" s="218"/>
      <c r="O105" s="128">
        <v>2011104</v>
      </c>
      <c r="Q105" s="205">
        <f t="shared" si="17"/>
        <v>0</v>
      </c>
      <c r="R105" s="222">
        <f t="shared" si="18"/>
        <v>0</v>
      </c>
    </row>
    <row r="106" ht="14.25" spans="1:18">
      <c r="A106" s="137" t="s">
        <v>128</v>
      </c>
      <c r="B106" s="213">
        <v>0</v>
      </c>
      <c r="C106" s="216">
        <v>17</v>
      </c>
      <c r="D106" s="212">
        <f t="shared" si="13"/>
        <v>0</v>
      </c>
      <c r="E106" s="60"/>
      <c r="F106" s="213"/>
      <c r="G106" s="214" t="s">
        <v>67</v>
      </c>
      <c r="H106" s="215">
        <v>2011105</v>
      </c>
      <c r="I106" s="128">
        <v>0</v>
      </c>
      <c r="J106" s="128">
        <v>2011001</v>
      </c>
      <c r="K106" s="128">
        <v>193</v>
      </c>
      <c r="M106" s="220">
        <v>170000</v>
      </c>
      <c r="N106" s="218"/>
      <c r="O106" s="128">
        <v>2011105</v>
      </c>
      <c r="P106" s="206">
        <v>170000</v>
      </c>
      <c r="Q106" s="205">
        <f t="shared" si="17"/>
        <v>17</v>
      </c>
      <c r="R106" s="222">
        <f t="shared" si="18"/>
        <v>17</v>
      </c>
    </row>
    <row r="107" ht="14.25" spans="1:18">
      <c r="A107" s="137" t="s">
        <v>129</v>
      </c>
      <c r="B107" s="213">
        <v>0</v>
      </c>
      <c r="C107" s="216">
        <v>0</v>
      </c>
      <c r="D107" s="212">
        <f t="shared" si="13"/>
        <v>0</v>
      </c>
      <c r="E107" s="60"/>
      <c r="F107" s="213"/>
      <c r="G107" s="214" t="s">
        <v>67</v>
      </c>
      <c r="H107" s="215">
        <v>2011106</v>
      </c>
      <c r="I107" s="128">
        <v>0</v>
      </c>
      <c r="J107" s="128">
        <v>2011002</v>
      </c>
      <c r="K107" s="128">
        <v>59</v>
      </c>
      <c r="N107" s="218"/>
      <c r="O107" s="128">
        <v>2011106</v>
      </c>
      <c r="Q107" s="205">
        <f t="shared" si="17"/>
        <v>0</v>
      </c>
      <c r="R107" s="222">
        <f t="shared" si="18"/>
        <v>0</v>
      </c>
    </row>
    <row r="108" ht="14.25" spans="1:18">
      <c r="A108" s="136" t="s">
        <v>76</v>
      </c>
      <c r="B108" s="213">
        <v>0</v>
      </c>
      <c r="C108" s="216">
        <v>0</v>
      </c>
      <c r="D108" s="212">
        <f t="shared" si="13"/>
        <v>0</v>
      </c>
      <c r="E108" s="60"/>
      <c r="F108" s="213"/>
      <c r="G108" s="214" t="s">
        <v>67</v>
      </c>
      <c r="H108" s="215">
        <v>2011150</v>
      </c>
      <c r="I108" s="128">
        <v>0</v>
      </c>
      <c r="J108" s="128">
        <v>2011003</v>
      </c>
      <c r="K108" s="128">
        <v>0</v>
      </c>
      <c r="N108" s="218"/>
      <c r="O108" s="128">
        <v>2011150</v>
      </c>
      <c r="Q108" s="205">
        <f t="shared" si="17"/>
        <v>0</v>
      </c>
      <c r="R108" s="222">
        <f t="shared" si="18"/>
        <v>0</v>
      </c>
    </row>
    <row r="109" ht="14.25" spans="1:18">
      <c r="A109" s="136" t="s">
        <v>130</v>
      </c>
      <c r="B109" s="213">
        <v>0</v>
      </c>
      <c r="C109" s="216">
        <v>0</v>
      </c>
      <c r="D109" s="212">
        <f t="shared" si="13"/>
        <v>0</v>
      </c>
      <c r="E109" s="60"/>
      <c r="F109" s="213"/>
      <c r="G109" s="214" t="s">
        <v>67</v>
      </c>
      <c r="H109" s="215">
        <v>2011199</v>
      </c>
      <c r="I109" s="128">
        <v>0</v>
      </c>
      <c r="J109" s="128">
        <v>2011004</v>
      </c>
      <c r="K109" s="128">
        <v>0</v>
      </c>
      <c r="N109" s="218"/>
      <c r="O109" s="128">
        <v>2011199</v>
      </c>
      <c r="Q109" s="205">
        <f t="shared" si="17"/>
        <v>0</v>
      </c>
      <c r="R109" s="222">
        <f t="shared" si="18"/>
        <v>0</v>
      </c>
    </row>
    <row r="110" ht="14.25" spans="1:18">
      <c r="A110" s="60" t="s">
        <v>131</v>
      </c>
      <c r="B110" s="210">
        <f t="shared" ref="B110:C110" si="20">SUM(B111:B120)</f>
        <v>92</v>
      </c>
      <c r="C110" s="211">
        <f t="shared" si="20"/>
        <v>94</v>
      </c>
      <c r="D110" s="212">
        <f t="shared" si="13"/>
        <v>102.173913043478</v>
      </c>
      <c r="E110" s="60"/>
      <c r="F110" s="213">
        <f>SUM(F111:F120)</f>
        <v>0</v>
      </c>
      <c r="G110" s="214" t="s">
        <v>65</v>
      </c>
      <c r="H110" s="215">
        <v>20113</v>
      </c>
      <c r="I110" s="128">
        <v>92</v>
      </c>
      <c r="J110" s="128">
        <v>2011005</v>
      </c>
      <c r="K110" s="128">
        <v>0</v>
      </c>
      <c r="N110" s="218"/>
      <c r="O110" s="128">
        <v>20113</v>
      </c>
      <c r="Q110" s="205">
        <f t="shared" si="17"/>
        <v>0</v>
      </c>
      <c r="R110" s="222">
        <f t="shared" si="18"/>
        <v>0</v>
      </c>
    </row>
    <row r="111" ht="14.25" spans="1:18">
      <c r="A111" s="136" t="s">
        <v>66</v>
      </c>
      <c r="B111" s="213">
        <v>67</v>
      </c>
      <c r="C111" s="216">
        <v>68</v>
      </c>
      <c r="D111" s="212">
        <f t="shared" si="13"/>
        <v>101.492537313433</v>
      </c>
      <c r="E111" s="60"/>
      <c r="F111" s="213"/>
      <c r="G111" s="214" t="s">
        <v>67</v>
      </c>
      <c r="H111" s="215">
        <v>2011301</v>
      </c>
      <c r="I111" s="128">
        <v>67</v>
      </c>
      <c r="J111" s="128">
        <v>2011007</v>
      </c>
      <c r="K111" s="128">
        <v>0</v>
      </c>
      <c r="M111" s="220">
        <v>680983.73</v>
      </c>
      <c r="N111" s="218"/>
      <c r="O111" s="128">
        <v>2011301</v>
      </c>
      <c r="P111" s="206">
        <v>680983.73</v>
      </c>
      <c r="Q111" s="205">
        <f t="shared" si="17"/>
        <v>68</v>
      </c>
      <c r="R111" s="222">
        <f t="shared" si="18"/>
        <v>68.098373</v>
      </c>
    </row>
    <row r="112" ht="14.25" spans="1:18">
      <c r="A112" s="136" t="s">
        <v>68</v>
      </c>
      <c r="B112" s="213">
        <v>25</v>
      </c>
      <c r="C112" s="216">
        <v>26</v>
      </c>
      <c r="D112" s="212">
        <f t="shared" si="13"/>
        <v>104</v>
      </c>
      <c r="E112" s="60"/>
      <c r="F112" s="213"/>
      <c r="G112" s="214" t="s">
        <v>67</v>
      </c>
      <c r="H112" s="215">
        <v>2011302</v>
      </c>
      <c r="I112" s="128">
        <v>25</v>
      </c>
      <c r="J112" s="128">
        <v>2011008</v>
      </c>
      <c r="K112" s="128">
        <v>0</v>
      </c>
      <c r="M112" s="220">
        <v>265500</v>
      </c>
      <c r="N112" s="218"/>
      <c r="O112" s="128">
        <v>2011302</v>
      </c>
      <c r="P112" s="206">
        <v>265500</v>
      </c>
      <c r="Q112" s="205">
        <f t="shared" si="17"/>
        <v>27</v>
      </c>
      <c r="R112" s="222">
        <f t="shared" si="18"/>
        <v>26.55</v>
      </c>
    </row>
    <row r="113" ht="14.25" spans="1:18">
      <c r="A113" s="136" t="s">
        <v>69</v>
      </c>
      <c r="B113" s="213">
        <v>0</v>
      </c>
      <c r="C113" s="216">
        <v>0</v>
      </c>
      <c r="D113" s="212">
        <f t="shared" si="13"/>
        <v>0</v>
      </c>
      <c r="E113" s="60"/>
      <c r="F113" s="213"/>
      <c r="G113" s="214" t="s">
        <v>67</v>
      </c>
      <c r="H113" s="215">
        <v>2011303</v>
      </c>
      <c r="I113" s="128">
        <v>0</v>
      </c>
      <c r="J113" s="128">
        <v>2011050</v>
      </c>
      <c r="K113" s="128">
        <v>0</v>
      </c>
      <c r="N113" s="218"/>
      <c r="O113" s="128">
        <v>2011303</v>
      </c>
      <c r="Q113" s="205">
        <f t="shared" si="17"/>
        <v>0</v>
      </c>
      <c r="R113" s="222">
        <f t="shared" si="18"/>
        <v>0</v>
      </c>
    </row>
    <row r="114" ht="14.25" spans="1:18">
      <c r="A114" s="137" t="s">
        <v>132</v>
      </c>
      <c r="B114" s="213">
        <v>0</v>
      </c>
      <c r="C114" s="216">
        <v>0</v>
      </c>
      <c r="D114" s="212">
        <f t="shared" si="13"/>
        <v>0</v>
      </c>
      <c r="E114" s="60"/>
      <c r="F114" s="213"/>
      <c r="G114" s="214" t="s">
        <v>67</v>
      </c>
      <c r="H114" s="215">
        <v>2011304</v>
      </c>
      <c r="I114" s="128">
        <v>0</v>
      </c>
      <c r="J114" s="128">
        <v>2011099</v>
      </c>
      <c r="K114" s="128">
        <v>0</v>
      </c>
      <c r="N114" s="218"/>
      <c r="O114" s="128">
        <v>2011304</v>
      </c>
      <c r="Q114" s="205">
        <f t="shared" si="17"/>
        <v>0</v>
      </c>
      <c r="R114" s="222">
        <f t="shared" si="18"/>
        <v>0</v>
      </c>
    </row>
    <row r="115" ht="14.25" spans="1:18">
      <c r="A115" s="137" t="s">
        <v>133</v>
      </c>
      <c r="B115" s="213">
        <v>0</v>
      </c>
      <c r="C115" s="216">
        <v>0</v>
      </c>
      <c r="D115" s="212">
        <f t="shared" si="13"/>
        <v>0</v>
      </c>
      <c r="E115" s="60"/>
      <c r="F115" s="213"/>
      <c r="G115" s="214" t="s">
        <v>67</v>
      </c>
      <c r="H115" s="215">
        <v>2011305</v>
      </c>
      <c r="I115" s="128">
        <v>0</v>
      </c>
      <c r="J115" s="128">
        <v>20111</v>
      </c>
      <c r="K115" s="128">
        <v>681</v>
      </c>
      <c r="N115" s="218"/>
      <c r="O115" s="128">
        <v>2011305</v>
      </c>
      <c r="Q115" s="205">
        <f t="shared" si="17"/>
        <v>0</v>
      </c>
      <c r="R115" s="222">
        <f t="shared" si="18"/>
        <v>0</v>
      </c>
    </row>
    <row r="116" ht="14.25" spans="1:18">
      <c r="A116" s="137" t="s">
        <v>134</v>
      </c>
      <c r="B116" s="213">
        <v>0</v>
      </c>
      <c r="C116" s="216">
        <v>0</v>
      </c>
      <c r="D116" s="212">
        <f t="shared" si="13"/>
        <v>0</v>
      </c>
      <c r="E116" s="60"/>
      <c r="F116" s="213"/>
      <c r="G116" s="214" t="s">
        <v>67</v>
      </c>
      <c r="H116" s="215">
        <v>2011306</v>
      </c>
      <c r="I116" s="128">
        <v>0</v>
      </c>
      <c r="J116" s="128">
        <v>2011101</v>
      </c>
      <c r="K116" s="128">
        <v>604</v>
      </c>
      <c r="N116" s="218"/>
      <c r="O116" s="128">
        <v>2011306</v>
      </c>
      <c r="Q116" s="205">
        <f t="shared" si="17"/>
        <v>0</v>
      </c>
      <c r="R116" s="222">
        <f t="shared" si="18"/>
        <v>0</v>
      </c>
    </row>
    <row r="117" ht="14.25" spans="1:18">
      <c r="A117" s="136" t="s">
        <v>135</v>
      </c>
      <c r="B117" s="213">
        <v>0</v>
      </c>
      <c r="C117" s="216">
        <v>0</v>
      </c>
      <c r="D117" s="212">
        <f t="shared" si="13"/>
        <v>0</v>
      </c>
      <c r="E117" s="60"/>
      <c r="F117" s="213"/>
      <c r="G117" s="214" t="s">
        <v>67</v>
      </c>
      <c r="H117" s="215">
        <v>2011307</v>
      </c>
      <c r="I117" s="128">
        <v>0</v>
      </c>
      <c r="J117" s="128">
        <v>2011102</v>
      </c>
      <c r="K117" s="128">
        <v>67</v>
      </c>
      <c r="N117" s="218"/>
      <c r="O117" s="128">
        <v>2011307</v>
      </c>
      <c r="Q117" s="205">
        <f t="shared" si="17"/>
        <v>0</v>
      </c>
      <c r="R117" s="222">
        <f t="shared" si="18"/>
        <v>0</v>
      </c>
    </row>
    <row r="118" ht="14.25" spans="1:18">
      <c r="A118" s="136" t="s">
        <v>136</v>
      </c>
      <c r="B118" s="213">
        <v>0</v>
      </c>
      <c r="C118" s="216">
        <v>0</v>
      </c>
      <c r="D118" s="212">
        <f t="shared" si="13"/>
        <v>0</v>
      </c>
      <c r="E118" s="60"/>
      <c r="F118" s="213"/>
      <c r="G118" s="214" t="s">
        <v>67</v>
      </c>
      <c r="H118" s="215">
        <v>2011308</v>
      </c>
      <c r="I118" s="128">
        <v>0</v>
      </c>
      <c r="J118" s="128">
        <v>2011103</v>
      </c>
      <c r="K118" s="128">
        <v>10</v>
      </c>
      <c r="N118" s="218"/>
      <c r="O118" s="128">
        <v>2011308</v>
      </c>
      <c r="Q118" s="205">
        <f t="shared" si="17"/>
        <v>0</v>
      </c>
      <c r="R118" s="222">
        <f t="shared" si="18"/>
        <v>0</v>
      </c>
    </row>
    <row r="119" ht="14.25" spans="1:18">
      <c r="A119" s="136" t="s">
        <v>76</v>
      </c>
      <c r="B119" s="213">
        <v>0</v>
      </c>
      <c r="C119" s="216">
        <v>0</v>
      </c>
      <c r="D119" s="212">
        <f t="shared" si="13"/>
        <v>0</v>
      </c>
      <c r="E119" s="60"/>
      <c r="F119" s="213"/>
      <c r="G119" s="214" t="s">
        <v>67</v>
      </c>
      <c r="H119" s="215">
        <v>2011350</v>
      </c>
      <c r="I119" s="128">
        <v>0</v>
      </c>
      <c r="J119" s="128">
        <v>2011104</v>
      </c>
      <c r="K119" s="128">
        <v>0</v>
      </c>
      <c r="N119" s="218"/>
      <c r="O119" s="128">
        <v>2011350</v>
      </c>
      <c r="Q119" s="205">
        <f t="shared" si="17"/>
        <v>0</v>
      </c>
      <c r="R119" s="222">
        <f t="shared" si="18"/>
        <v>0</v>
      </c>
    </row>
    <row r="120" ht="14.25" spans="1:18">
      <c r="A120" s="137" t="s">
        <v>137</v>
      </c>
      <c r="B120" s="213">
        <v>0</v>
      </c>
      <c r="C120" s="216">
        <v>0</v>
      </c>
      <c r="D120" s="212">
        <f t="shared" si="13"/>
        <v>0</v>
      </c>
      <c r="E120" s="60"/>
      <c r="F120" s="213"/>
      <c r="G120" s="214" t="s">
        <v>67</v>
      </c>
      <c r="H120" s="215">
        <v>2011399</v>
      </c>
      <c r="I120" s="128">
        <v>0</v>
      </c>
      <c r="J120" s="128">
        <v>2011105</v>
      </c>
      <c r="K120" s="128">
        <v>0</v>
      </c>
      <c r="N120" s="218"/>
      <c r="O120" s="128">
        <v>2011399</v>
      </c>
      <c r="Q120" s="205">
        <f t="shared" si="17"/>
        <v>0</v>
      </c>
      <c r="R120" s="222">
        <f t="shared" si="18"/>
        <v>0</v>
      </c>
    </row>
    <row r="121" ht="14.25" spans="1:18">
      <c r="A121" s="137" t="s">
        <v>138</v>
      </c>
      <c r="B121" s="210">
        <f t="shared" ref="B121:C121" si="21">SUM(B122:B132)</f>
        <v>0</v>
      </c>
      <c r="C121" s="211">
        <f t="shared" si="21"/>
        <v>0</v>
      </c>
      <c r="D121" s="212">
        <f t="shared" si="13"/>
        <v>0</v>
      </c>
      <c r="E121" s="60"/>
      <c r="F121" s="213">
        <f>SUM(F122:F132)</f>
        <v>0</v>
      </c>
      <c r="G121" s="214" t="s">
        <v>65</v>
      </c>
      <c r="H121" s="215">
        <v>20114</v>
      </c>
      <c r="I121" s="128">
        <v>0</v>
      </c>
      <c r="J121" s="128">
        <v>2011106</v>
      </c>
      <c r="K121" s="128">
        <v>0</v>
      </c>
      <c r="N121" s="218"/>
      <c r="O121" s="128">
        <v>20114</v>
      </c>
      <c r="Q121" s="205">
        <f t="shared" si="17"/>
        <v>0</v>
      </c>
      <c r="R121" s="222">
        <f t="shared" si="18"/>
        <v>0</v>
      </c>
    </row>
    <row r="122" ht="14.25" spans="1:18">
      <c r="A122" s="137" t="s">
        <v>66</v>
      </c>
      <c r="B122" s="213"/>
      <c r="C122" s="216">
        <v>0</v>
      </c>
      <c r="D122" s="212">
        <f t="shared" si="13"/>
        <v>0</v>
      </c>
      <c r="E122" s="60"/>
      <c r="F122" s="213"/>
      <c r="G122" s="214" t="s">
        <v>67</v>
      </c>
      <c r="H122" s="215">
        <v>2011401</v>
      </c>
      <c r="I122" s="128">
        <v>0</v>
      </c>
      <c r="J122" s="128">
        <v>2011150</v>
      </c>
      <c r="K122" s="128">
        <v>0</v>
      </c>
      <c r="N122" s="218"/>
      <c r="O122" s="128">
        <v>2011401</v>
      </c>
      <c r="Q122" s="205">
        <f t="shared" si="17"/>
        <v>0</v>
      </c>
      <c r="R122" s="222">
        <f t="shared" si="18"/>
        <v>0</v>
      </c>
    </row>
    <row r="123" ht="14.25" spans="1:18">
      <c r="A123" s="60" t="s">
        <v>68</v>
      </c>
      <c r="B123" s="213"/>
      <c r="C123" s="216">
        <v>0</v>
      </c>
      <c r="D123" s="212">
        <f t="shared" si="13"/>
        <v>0</v>
      </c>
      <c r="E123" s="60"/>
      <c r="F123" s="213"/>
      <c r="G123" s="214" t="s">
        <v>67</v>
      </c>
      <c r="H123" s="215">
        <v>2011402</v>
      </c>
      <c r="I123" s="128">
        <v>0</v>
      </c>
      <c r="J123" s="128">
        <v>2011199</v>
      </c>
      <c r="K123" s="128">
        <v>0</v>
      </c>
      <c r="N123" s="218"/>
      <c r="O123" s="128">
        <v>2011402</v>
      </c>
      <c r="Q123" s="205">
        <f t="shared" si="17"/>
        <v>0</v>
      </c>
      <c r="R123" s="222">
        <f t="shared" si="18"/>
        <v>0</v>
      </c>
    </row>
    <row r="124" ht="14.25" spans="1:18">
      <c r="A124" s="136" t="s">
        <v>69</v>
      </c>
      <c r="B124" s="213"/>
      <c r="C124" s="216">
        <v>0</v>
      </c>
      <c r="D124" s="212">
        <f t="shared" si="13"/>
        <v>0</v>
      </c>
      <c r="E124" s="60"/>
      <c r="F124" s="213"/>
      <c r="G124" s="214" t="s">
        <v>67</v>
      </c>
      <c r="H124" s="215">
        <v>2011403</v>
      </c>
      <c r="I124" s="128">
        <v>0</v>
      </c>
      <c r="J124" s="128">
        <v>20113</v>
      </c>
      <c r="K124" s="128">
        <v>92</v>
      </c>
      <c r="N124" s="218"/>
      <c r="O124" s="128">
        <v>2011403</v>
      </c>
      <c r="Q124" s="205">
        <f t="shared" si="17"/>
        <v>0</v>
      </c>
      <c r="R124" s="222">
        <f t="shared" si="18"/>
        <v>0</v>
      </c>
    </row>
    <row r="125" ht="14.25" spans="1:18">
      <c r="A125" s="136" t="s">
        <v>139</v>
      </c>
      <c r="B125" s="213"/>
      <c r="C125" s="216">
        <v>0</v>
      </c>
      <c r="D125" s="212">
        <f t="shared" si="13"/>
        <v>0</v>
      </c>
      <c r="E125" s="60"/>
      <c r="F125" s="213"/>
      <c r="G125" s="214" t="s">
        <v>67</v>
      </c>
      <c r="H125" s="215">
        <v>2011404</v>
      </c>
      <c r="I125" s="128">
        <v>0</v>
      </c>
      <c r="J125" s="128">
        <v>2011301</v>
      </c>
      <c r="K125" s="128">
        <v>67</v>
      </c>
      <c r="N125" s="218"/>
      <c r="O125" s="128">
        <v>2011404</v>
      </c>
      <c r="Q125" s="205">
        <f t="shared" si="17"/>
        <v>0</v>
      </c>
      <c r="R125" s="222">
        <f t="shared" si="18"/>
        <v>0</v>
      </c>
    </row>
    <row r="126" ht="14.25" spans="1:18">
      <c r="A126" s="136" t="s">
        <v>140</v>
      </c>
      <c r="B126" s="213"/>
      <c r="C126" s="216">
        <v>0</v>
      </c>
      <c r="D126" s="212">
        <f t="shared" si="13"/>
        <v>0</v>
      </c>
      <c r="E126" s="60"/>
      <c r="F126" s="213"/>
      <c r="G126" s="214" t="s">
        <v>67</v>
      </c>
      <c r="H126" s="215">
        <v>2011405</v>
      </c>
      <c r="I126" s="128">
        <v>0</v>
      </c>
      <c r="J126" s="128">
        <v>2011302</v>
      </c>
      <c r="K126" s="128">
        <v>25</v>
      </c>
      <c r="N126" s="218"/>
      <c r="O126" s="128">
        <v>2011405</v>
      </c>
      <c r="Q126" s="205">
        <f t="shared" si="17"/>
        <v>0</v>
      </c>
      <c r="R126" s="222">
        <f t="shared" si="18"/>
        <v>0</v>
      </c>
    </row>
    <row r="127" ht="14.25" spans="1:18">
      <c r="A127" s="137" t="s">
        <v>141</v>
      </c>
      <c r="B127" s="213"/>
      <c r="C127" s="216">
        <v>0</v>
      </c>
      <c r="D127" s="212">
        <f t="shared" si="13"/>
        <v>0</v>
      </c>
      <c r="E127" s="60"/>
      <c r="F127" s="213"/>
      <c r="G127" s="214" t="s">
        <v>67</v>
      </c>
      <c r="H127" s="215">
        <v>2011408</v>
      </c>
      <c r="I127" s="128">
        <v>0</v>
      </c>
      <c r="J127" s="128">
        <v>2011303</v>
      </c>
      <c r="K127" s="128">
        <v>0</v>
      </c>
      <c r="N127" s="218"/>
      <c r="O127" s="128">
        <v>2011408</v>
      </c>
      <c r="Q127" s="205">
        <f t="shared" si="17"/>
        <v>0</v>
      </c>
      <c r="R127" s="222">
        <f t="shared" si="18"/>
        <v>0</v>
      </c>
    </row>
    <row r="128" ht="14.25" spans="1:18">
      <c r="A128" s="136" t="s">
        <v>142</v>
      </c>
      <c r="B128" s="213"/>
      <c r="C128" s="216">
        <v>0</v>
      </c>
      <c r="D128" s="212">
        <f t="shared" si="13"/>
        <v>0</v>
      </c>
      <c r="E128" s="60"/>
      <c r="F128" s="213"/>
      <c r="G128" s="214" t="s">
        <v>67</v>
      </c>
      <c r="H128" s="215">
        <v>2011409</v>
      </c>
      <c r="I128" s="128">
        <v>0</v>
      </c>
      <c r="J128" s="128">
        <v>2011304</v>
      </c>
      <c r="K128" s="128">
        <v>0</v>
      </c>
      <c r="N128" s="218"/>
      <c r="O128" s="128">
        <v>2011409</v>
      </c>
      <c r="Q128" s="205">
        <f t="shared" si="17"/>
        <v>0</v>
      </c>
      <c r="R128" s="222">
        <f t="shared" si="18"/>
        <v>0</v>
      </c>
    </row>
    <row r="129" ht="14.25" spans="1:18">
      <c r="A129" s="136" t="s">
        <v>143</v>
      </c>
      <c r="B129" s="213"/>
      <c r="C129" s="216">
        <v>0</v>
      </c>
      <c r="D129" s="212">
        <f t="shared" si="13"/>
        <v>0</v>
      </c>
      <c r="E129" s="60"/>
      <c r="F129" s="213"/>
      <c r="G129" s="214" t="s">
        <v>67</v>
      </c>
      <c r="H129" s="215">
        <v>2011410</v>
      </c>
      <c r="I129" s="128">
        <v>0</v>
      </c>
      <c r="J129" s="128">
        <v>2011305</v>
      </c>
      <c r="K129" s="128">
        <v>0</v>
      </c>
      <c r="N129" s="218"/>
      <c r="O129" s="128">
        <v>2011410</v>
      </c>
      <c r="Q129" s="205">
        <f t="shared" si="17"/>
        <v>0</v>
      </c>
      <c r="R129" s="222">
        <f t="shared" si="18"/>
        <v>0</v>
      </c>
    </row>
    <row r="130" ht="14.25" spans="1:18">
      <c r="A130" s="136" t="s">
        <v>144</v>
      </c>
      <c r="B130" s="213"/>
      <c r="C130" s="216">
        <v>0</v>
      </c>
      <c r="D130" s="212">
        <f t="shared" si="13"/>
        <v>0</v>
      </c>
      <c r="E130" s="60"/>
      <c r="F130" s="213"/>
      <c r="G130" s="214" t="s">
        <v>67</v>
      </c>
      <c r="H130" s="215">
        <v>2011411</v>
      </c>
      <c r="I130" s="128">
        <v>0</v>
      </c>
      <c r="J130" s="128">
        <v>2011306</v>
      </c>
      <c r="K130" s="128">
        <v>0</v>
      </c>
      <c r="N130" s="218"/>
      <c r="O130" s="128">
        <v>2011411</v>
      </c>
      <c r="Q130" s="205">
        <f t="shared" si="17"/>
        <v>0</v>
      </c>
      <c r="R130" s="222">
        <f t="shared" si="18"/>
        <v>0</v>
      </c>
    </row>
    <row r="131" ht="14.25" spans="1:18">
      <c r="A131" s="136" t="s">
        <v>76</v>
      </c>
      <c r="B131" s="213"/>
      <c r="C131" s="216">
        <v>0</v>
      </c>
      <c r="D131" s="212">
        <f t="shared" si="13"/>
        <v>0</v>
      </c>
      <c r="E131" s="60"/>
      <c r="F131" s="213"/>
      <c r="G131" s="214" t="s">
        <v>67</v>
      </c>
      <c r="H131" s="215">
        <v>2011450</v>
      </c>
      <c r="I131" s="128">
        <v>0</v>
      </c>
      <c r="J131" s="128">
        <v>2011307</v>
      </c>
      <c r="K131" s="128">
        <v>0</v>
      </c>
      <c r="N131" s="218"/>
      <c r="O131" s="128">
        <v>2011450</v>
      </c>
      <c r="Q131" s="205">
        <f t="shared" si="17"/>
        <v>0</v>
      </c>
      <c r="R131" s="222">
        <f t="shared" si="18"/>
        <v>0</v>
      </c>
    </row>
    <row r="132" ht="14.25" spans="1:18">
      <c r="A132" s="136" t="s">
        <v>145</v>
      </c>
      <c r="B132" s="213"/>
      <c r="C132" s="216">
        <v>0</v>
      </c>
      <c r="D132" s="212">
        <f t="shared" si="13"/>
        <v>0</v>
      </c>
      <c r="E132" s="60"/>
      <c r="F132" s="213"/>
      <c r="G132" s="214" t="s">
        <v>67</v>
      </c>
      <c r="H132" s="215">
        <v>2011499</v>
      </c>
      <c r="I132" s="128">
        <v>0</v>
      </c>
      <c r="J132" s="128">
        <v>2011308</v>
      </c>
      <c r="K132" s="128">
        <v>0</v>
      </c>
      <c r="N132" s="218"/>
      <c r="O132" s="128">
        <v>2011499</v>
      </c>
      <c r="Q132" s="205">
        <f t="shared" si="17"/>
        <v>0</v>
      </c>
      <c r="R132" s="222">
        <f t="shared" si="18"/>
        <v>0</v>
      </c>
    </row>
    <row r="133" ht="14.25" spans="1:18">
      <c r="A133" s="136" t="s">
        <v>146</v>
      </c>
      <c r="B133" s="210">
        <f t="shared" ref="B133:C133" si="22">SUM(B134:B139)</f>
        <v>173</v>
      </c>
      <c r="C133" s="211">
        <f t="shared" si="22"/>
        <v>197</v>
      </c>
      <c r="D133" s="212">
        <f t="shared" si="13"/>
        <v>113.872832369942</v>
      </c>
      <c r="E133" s="60"/>
      <c r="F133" s="213">
        <f>SUM(F134:F139)</f>
        <v>0</v>
      </c>
      <c r="G133" s="214" t="s">
        <v>65</v>
      </c>
      <c r="H133" s="215">
        <v>20123</v>
      </c>
      <c r="I133" s="128">
        <v>173</v>
      </c>
      <c r="J133" s="128">
        <v>2011350</v>
      </c>
      <c r="K133" s="128">
        <v>0</v>
      </c>
      <c r="N133" s="218"/>
      <c r="O133" s="128">
        <v>20123</v>
      </c>
      <c r="Q133" s="205">
        <f t="shared" si="17"/>
        <v>0</v>
      </c>
      <c r="R133" s="222">
        <f t="shared" si="18"/>
        <v>0</v>
      </c>
    </row>
    <row r="134" ht="14.25" spans="1:18">
      <c r="A134" s="136" t="s">
        <v>66</v>
      </c>
      <c r="B134" s="213">
        <v>117</v>
      </c>
      <c r="C134" s="216">
        <v>119</v>
      </c>
      <c r="D134" s="212">
        <f t="shared" ref="D134:D197" si="23">IF(B134=0,,C134/B134*100)</f>
        <v>101.709401709402</v>
      </c>
      <c r="E134" s="60"/>
      <c r="F134" s="213"/>
      <c r="G134" s="214" t="s">
        <v>67</v>
      </c>
      <c r="H134" s="215">
        <v>2012301</v>
      </c>
      <c r="I134" s="128">
        <v>117</v>
      </c>
      <c r="J134" s="128">
        <v>2011399</v>
      </c>
      <c r="K134" s="128">
        <v>0</v>
      </c>
      <c r="M134" s="220">
        <v>1185033.37</v>
      </c>
      <c r="N134" s="218"/>
      <c r="O134" s="128">
        <v>2012301</v>
      </c>
      <c r="P134" s="206">
        <v>1185033.37</v>
      </c>
      <c r="Q134" s="205">
        <f t="shared" si="17"/>
        <v>119</v>
      </c>
      <c r="R134" s="222">
        <f t="shared" si="18"/>
        <v>118.503337</v>
      </c>
    </row>
    <row r="135" ht="14.25" spans="1:18">
      <c r="A135" s="136" t="s">
        <v>68</v>
      </c>
      <c r="B135" s="213">
        <v>6</v>
      </c>
      <c r="C135" s="216">
        <v>11</v>
      </c>
      <c r="D135" s="212">
        <f t="shared" si="23"/>
        <v>183.333333333333</v>
      </c>
      <c r="E135" s="60"/>
      <c r="F135" s="213"/>
      <c r="G135" s="214" t="s">
        <v>67</v>
      </c>
      <c r="H135" s="215">
        <v>2012302</v>
      </c>
      <c r="I135" s="128">
        <v>6</v>
      </c>
      <c r="J135" s="128">
        <v>20114</v>
      </c>
      <c r="K135" s="128">
        <v>0</v>
      </c>
      <c r="M135" s="220">
        <v>111263.6</v>
      </c>
      <c r="N135" s="218"/>
      <c r="O135" s="128">
        <v>2012302</v>
      </c>
      <c r="P135" s="206">
        <v>111263.6</v>
      </c>
      <c r="Q135" s="205">
        <f t="shared" si="17"/>
        <v>11</v>
      </c>
      <c r="R135" s="222">
        <f t="shared" si="18"/>
        <v>11.12636</v>
      </c>
    </row>
    <row r="136" ht="14.25" spans="1:18">
      <c r="A136" s="137" t="s">
        <v>69</v>
      </c>
      <c r="B136" s="213">
        <v>0</v>
      </c>
      <c r="C136" s="216">
        <v>0</v>
      </c>
      <c r="D136" s="212">
        <f t="shared" si="23"/>
        <v>0</v>
      </c>
      <c r="E136" s="60"/>
      <c r="F136" s="213"/>
      <c r="G136" s="214" t="s">
        <v>67</v>
      </c>
      <c r="H136" s="215">
        <v>2012303</v>
      </c>
      <c r="I136" s="128">
        <v>0</v>
      </c>
      <c r="J136" s="128">
        <v>2011401</v>
      </c>
      <c r="K136" s="128">
        <v>0</v>
      </c>
      <c r="N136" s="218"/>
      <c r="O136" s="128">
        <v>2012303</v>
      </c>
      <c r="Q136" s="205">
        <f t="shared" si="17"/>
        <v>0</v>
      </c>
      <c r="R136" s="222">
        <f t="shared" si="18"/>
        <v>0</v>
      </c>
    </row>
    <row r="137" ht="14.25" spans="1:18">
      <c r="A137" s="137" t="s">
        <v>147</v>
      </c>
      <c r="B137" s="213">
        <v>34</v>
      </c>
      <c r="C137" s="216">
        <v>37</v>
      </c>
      <c r="D137" s="212">
        <f t="shared" si="23"/>
        <v>108.823529411765</v>
      </c>
      <c r="E137" s="60"/>
      <c r="F137" s="213"/>
      <c r="G137" s="214" t="s">
        <v>67</v>
      </c>
      <c r="H137" s="215">
        <v>2012304</v>
      </c>
      <c r="I137" s="128">
        <v>34</v>
      </c>
      <c r="J137" s="128">
        <v>2011402</v>
      </c>
      <c r="K137" s="128">
        <v>0</v>
      </c>
      <c r="M137" s="220">
        <v>366000</v>
      </c>
      <c r="N137" s="218"/>
      <c r="O137" s="128">
        <v>2012304</v>
      </c>
      <c r="P137" s="206">
        <v>366000</v>
      </c>
      <c r="Q137" s="205">
        <f t="shared" si="17"/>
        <v>37</v>
      </c>
      <c r="R137" s="222">
        <f t="shared" si="18"/>
        <v>36.6</v>
      </c>
    </row>
    <row r="138" ht="14.25" spans="1:18">
      <c r="A138" s="137" t="s">
        <v>76</v>
      </c>
      <c r="B138" s="213">
        <v>0</v>
      </c>
      <c r="C138" s="216">
        <v>0</v>
      </c>
      <c r="D138" s="212">
        <f t="shared" si="23"/>
        <v>0</v>
      </c>
      <c r="E138" s="60"/>
      <c r="F138" s="213"/>
      <c r="G138" s="214" t="s">
        <v>67</v>
      </c>
      <c r="H138" s="215">
        <v>2012350</v>
      </c>
      <c r="I138" s="128">
        <v>0</v>
      </c>
      <c r="J138" s="128">
        <v>2011403</v>
      </c>
      <c r="K138" s="128">
        <v>0</v>
      </c>
      <c r="N138" s="218"/>
      <c r="O138" s="128">
        <v>2012350</v>
      </c>
      <c r="Q138" s="205">
        <f t="shared" si="17"/>
        <v>0</v>
      </c>
      <c r="R138" s="222">
        <f t="shared" si="18"/>
        <v>0</v>
      </c>
    </row>
    <row r="139" ht="14.25" spans="1:18">
      <c r="A139" s="60" t="s">
        <v>148</v>
      </c>
      <c r="B139" s="213">
        <v>16</v>
      </c>
      <c r="C139" s="216">
        <v>30</v>
      </c>
      <c r="D139" s="212">
        <f t="shared" si="23"/>
        <v>187.5</v>
      </c>
      <c r="E139" s="60"/>
      <c r="F139" s="213"/>
      <c r="G139" s="214" t="s">
        <v>67</v>
      </c>
      <c r="H139" s="215">
        <v>2012399</v>
      </c>
      <c r="I139" s="128">
        <v>16</v>
      </c>
      <c r="J139" s="128">
        <v>2011404</v>
      </c>
      <c r="K139" s="128">
        <v>0</v>
      </c>
      <c r="N139" s="218"/>
      <c r="O139" s="128">
        <v>2012399</v>
      </c>
      <c r="Q139" s="205">
        <f t="shared" si="17"/>
        <v>0</v>
      </c>
      <c r="R139" s="222">
        <f t="shared" si="18"/>
        <v>0</v>
      </c>
    </row>
    <row r="140" ht="14.25" spans="1:18">
      <c r="A140" s="136" t="s">
        <v>149</v>
      </c>
      <c r="B140" s="210">
        <f t="shared" ref="B140:C140" si="24">SUM(B141:B147)</f>
        <v>0</v>
      </c>
      <c r="C140" s="211">
        <f t="shared" si="24"/>
        <v>0</v>
      </c>
      <c r="D140" s="212">
        <f t="shared" si="23"/>
        <v>0</v>
      </c>
      <c r="E140" s="60"/>
      <c r="F140" s="213">
        <f>SUM(F141:F147)</f>
        <v>0</v>
      </c>
      <c r="G140" s="214" t="s">
        <v>65</v>
      </c>
      <c r="H140" s="215">
        <v>20125</v>
      </c>
      <c r="I140" s="128">
        <v>0</v>
      </c>
      <c r="J140" s="128">
        <v>2011405</v>
      </c>
      <c r="K140" s="128">
        <v>0</v>
      </c>
      <c r="N140" s="218"/>
      <c r="O140" s="128">
        <v>20125</v>
      </c>
      <c r="Q140" s="205">
        <f t="shared" si="17"/>
        <v>0</v>
      </c>
      <c r="R140" s="222">
        <f t="shared" si="18"/>
        <v>0</v>
      </c>
    </row>
    <row r="141" ht="14.25" spans="1:18">
      <c r="A141" s="136" t="s">
        <v>66</v>
      </c>
      <c r="B141" s="213"/>
      <c r="C141" s="216">
        <v>0</v>
      </c>
      <c r="D141" s="212">
        <f t="shared" si="23"/>
        <v>0</v>
      </c>
      <c r="E141" s="60"/>
      <c r="F141" s="213"/>
      <c r="G141" s="214" t="s">
        <v>67</v>
      </c>
      <c r="H141" s="215">
        <v>2012501</v>
      </c>
      <c r="I141" s="128">
        <v>0</v>
      </c>
      <c r="J141" s="128">
        <v>2011406</v>
      </c>
      <c r="K141" s="128">
        <v>0</v>
      </c>
      <c r="N141" s="218"/>
      <c r="O141" s="128">
        <v>2012501</v>
      </c>
      <c r="Q141" s="205">
        <f t="shared" si="17"/>
        <v>0</v>
      </c>
      <c r="R141" s="222">
        <f t="shared" si="18"/>
        <v>0</v>
      </c>
    </row>
    <row r="142" ht="14.25" spans="1:18">
      <c r="A142" s="137" t="s">
        <v>68</v>
      </c>
      <c r="B142" s="213"/>
      <c r="C142" s="216">
        <v>0</v>
      </c>
      <c r="D142" s="212">
        <f t="shared" si="23"/>
        <v>0</v>
      </c>
      <c r="E142" s="60"/>
      <c r="F142" s="213"/>
      <c r="G142" s="214" t="s">
        <v>67</v>
      </c>
      <c r="H142" s="215">
        <v>2012502</v>
      </c>
      <c r="I142" s="128">
        <v>0</v>
      </c>
      <c r="J142" s="128">
        <v>2011408</v>
      </c>
      <c r="K142" s="128">
        <v>0</v>
      </c>
      <c r="N142" s="218"/>
      <c r="O142" s="128">
        <v>2012502</v>
      </c>
      <c r="Q142" s="205">
        <f t="shared" si="17"/>
        <v>0</v>
      </c>
      <c r="R142" s="222">
        <f t="shared" si="18"/>
        <v>0</v>
      </c>
    </row>
    <row r="143" ht="14.25" spans="1:18">
      <c r="A143" s="137" t="s">
        <v>69</v>
      </c>
      <c r="B143" s="213"/>
      <c r="C143" s="216">
        <v>0</v>
      </c>
      <c r="D143" s="212">
        <f t="shared" si="23"/>
        <v>0</v>
      </c>
      <c r="E143" s="60"/>
      <c r="F143" s="213"/>
      <c r="G143" s="214" t="s">
        <v>67</v>
      </c>
      <c r="H143" s="215">
        <v>2012503</v>
      </c>
      <c r="I143" s="128">
        <v>0</v>
      </c>
      <c r="J143" s="128">
        <v>2011409</v>
      </c>
      <c r="K143" s="128">
        <v>0</v>
      </c>
      <c r="N143" s="218"/>
      <c r="O143" s="128">
        <v>2012503</v>
      </c>
      <c r="Q143" s="205">
        <f t="shared" si="17"/>
        <v>0</v>
      </c>
      <c r="R143" s="222">
        <f t="shared" si="18"/>
        <v>0</v>
      </c>
    </row>
    <row r="144" ht="14.25" spans="1:18">
      <c r="A144" s="137" t="s">
        <v>150</v>
      </c>
      <c r="B144" s="213"/>
      <c r="C144" s="216">
        <v>0</v>
      </c>
      <c r="D144" s="212">
        <f t="shared" si="23"/>
        <v>0</v>
      </c>
      <c r="E144" s="60"/>
      <c r="F144" s="213"/>
      <c r="G144" s="214" t="s">
        <v>67</v>
      </c>
      <c r="H144" s="215">
        <v>2012504</v>
      </c>
      <c r="I144" s="128">
        <v>0</v>
      </c>
      <c r="J144" s="128">
        <v>2011410</v>
      </c>
      <c r="K144" s="128">
        <v>0</v>
      </c>
      <c r="N144" s="218"/>
      <c r="O144" s="128">
        <v>2012504</v>
      </c>
      <c r="Q144" s="205">
        <f t="shared" si="17"/>
        <v>0</v>
      </c>
      <c r="R144" s="222">
        <f t="shared" si="18"/>
        <v>0</v>
      </c>
    </row>
    <row r="145" ht="14.25" spans="1:18">
      <c r="A145" s="60" t="s">
        <v>151</v>
      </c>
      <c r="B145" s="213"/>
      <c r="C145" s="216">
        <v>0</v>
      </c>
      <c r="D145" s="212">
        <f t="shared" si="23"/>
        <v>0</v>
      </c>
      <c r="E145" s="60"/>
      <c r="F145" s="213"/>
      <c r="G145" s="214" t="s">
        <v>67</v>
      </c>
      <c r="H145" s="215">
        <v>2012505</v>
      </c>
      <c r="I145" s="128">
        <v>0</v>
      </c>
      <c r="J145" s="128">
        <v>2011411</v>
      </c>
      <c r="K145" s="128">
        <v>0</v>
      </c>
      <c r="N145" s="218"/>
      <c r="O145" s="128">
        <v>2012505</v>
      </c>
      <c r="Q145" s="205">
        <f t="shared" si="17"/>
        <v>0</v>
      </c>
      <c r="R145" s="222">
        <f t="shared" si="18"/>
        <v>0</v>
      </c>
    </row>
    <row r="146" ht="14.25" spans="1:18">
      <c r="A146" s="136" t="s">
        <v>76</v>
      </c>
      <c r="B146" s="213"/>
      <c r="C146" s="216">
        <v>0</v>
      </c>
      <c r="D146" s="212">
        <f t="shared" si="23"/>
        <v>0</v>
      </c>
      <c r="E146" s="60"/>
      <c r="F146" s="213"/>
      <c r="G146" s="214" t="s">
        <v>67</v>
      </c>
      <c r="H146" s="215">
        <v>2012550</v>
      </c>
      <c r="I146" s="128">
        <v>0</v>
      </c>
      <c r="J146" s="128">
        <v>2011450</v>
      </c>
      <c r="K146" s="128">
        <v>0</v>
      </c>
      <c r="N146" s="218"/>
      <c r="O146" s="128">
        <v>2012550</v>
      </c>
      <c r="Q146" s="205">
        <f t="shared" si="17"/>
        <v>0</v>
      </c>
      <c r="R146" s="222">
        <f t="shared" si="18"/>
        <v>0</v>
      </c>
    </row>
    <row r="147" ht="14.25" spans="1:18">
      <c r="A147" s="136" t="s">
        <v>152</v>
      </c>
      <c r="B147" s="213"/>
      <c r="C147" s="216">
        <v>0</v>
      </c>
      <c r="D147" s="212">
        <f t="shared" si="23"/>
        <v>0</v>
      </c>
      <c r="E147" s="60"/>
      <c r="F147" s="213"/>
      <c r="G147" s="214" t="s">
        <v>67</v>
      </c>
      <c r="H147" s="215">
        <v>2012599</v>
      </c>
      <c r="I147" s="128">
        <v>0</v>
      </c>
      <c r="J147" s="128">
        <v>2011499</v>
      </c>
      <c r="K147" s="128">
        <v>0</v>
      </c>
      <c r="N147" s="218"/>
      <c r="O147" s="128">
        <v>2012599</v>
      </c>
      <c r="Q147" s="205">
        <f t="shared" si="17"/>
        <v>0</v>
      </c>
      <c r="R147" s="222">
        <f t="shared" si="18"/>
        <v>0</v>
      </c>
    </row>
    <row r="148" ht="14.25" spans="1:18">
      <c r="A148" s="137" t="s">
        <v>153</v>
      </c>
      <c r="B148" s="210">
        <f t="shared" ref="B148:C148" si="25">SUM(B149:B153)</f>
        <v>122</v>
      </c>
      <c r="C148" s="211">
        <f t="shared" si="25"/>
        <v>128</v>
      </c>
      <c r="D148" s="212">
        <f t="shared" si="23"/>
        <v>104.918032786885</v>
      </c>
      <c r="E148" s="60"/>
      <c r="F148" s="213">
        <f>SUM(F149:F153)</f>
        <v>0</v>
      </c>
      <c r="G148" s="214" t="s">
        <v>65</v>
      </c>
      <c r="H148" s="215">
        <v>20126</v>
      </c>
      <c r="I148" s="128">
        <v>122</v>
      </c>
      <c r="J148" s="128">
        <v>20123</v>
      </c>
      <c r="K148" s="128">
        <v>173</v>
      </c>
      <c r="N148" s="218"/>
      <c r="O148" s="128">
        <v>20126</v>
      </c>
      <c r="Q148" s="205">
        <f t="shared" si="17"/>
        <v>0</v>
      </c>
      <c r="R148" s="222">
        <f t="shared" si="18"/>
        <v>0</v>
      </c>
    </row>
    <row r="149" ht="14.25" spans="1:18">
      <c r="A149" s="137" t="s">
        <v>66</v>
      </c>
      <c r="B149" s="213">
        <v>80</v>
      </c>
      <c r="C149" s="216">
        <v>83</v>
      </c>
      <c r="D149" s="212">
        <f t="shared" si="23"/>
        <v>103.75</v>
      </c>
      <c r="E149" s="60"/>
      <c r="F149" s="213"/>
      <c r="G149" s="214" t="s">
        <v>67</v>
      </c>
      <c r="H149" s="215">
        <v>2012601</v>
      </c>
      <c r="I149" s="128">
        <v>80</v>
      </c>
      <c r="J149" s="128">
        <v>2012301</v>
      </c>
      <c r="K149" s="128">
        <v>117</v>
      </c>
      <c r="M149" s="220">
        <v>834545.23</v>
      </c>
      <c r="N149" s="218"/>
      <c r="O149" s="128">
        <v>2012601</v>
      </c>
      <c r="P149" s="206">
        <v>834545.23</v>
      </c>
      <c r="Q149" s="205">
        <f t="shared" si="17"/>
        <v>83</v>
      </c>
      <c r="R149" s="222">
        <f t="shared" si="18"/>
        <v>83.454523</v>
      </c>
    </row>
    <row r="150" ht="14.25" spans="1:18">
      <c r="A150" s="137" t="s">
        <v>68</v>
      </c>
      <c r="B150" s="213">
        <v>30</v>
      </c>
      <c r="C150" s="216">
        <v>35</v>
      </c>
      <c r="D150" s="212">
        <f t="shared" si="23"/>
        <v>116.666666666667</v>
      </c>
      <c r="E150" s="60"/>
      <c r="F150" s="213"/>
      <c r="G150" s="214" t="s">
        <v>67</v>
      </c>
      <c r="H150" s="215">
        <v>2012602</v>
      </c>
      <c r="I150" s="128">
        <v>30</v>
      </c>
      <c r="J150" s="128">
        <v>2012302</v>
      </c>
      <c r="K150" s="128">
        <v>6</v>
      </c>
      <c r="M150" s="220">
        <v>349644.6</v>
      </c>
      <c r="N150" s="218"/>
      <c r="O150" s="128">
        <v>2012602</v>
      </c>
      <c r="P150" s="206">
        <v>349644.6</v>
      </c>
      <c r="Q150" s="205">
        <f t="shared" si="17"/>
        <v>35</v>
      </c>
      <c r="R150" s="222">
        <f t="shared" si="18"/>
        <v>34.96446</v>
      </c>
    </row>
    <row r="151" ht="14.25" spans="1:18">
      <c r="A151" s="136" t="s">
        <v>69</v>
      </c>
      <c r="B151" s="213">
        <v>0</v>
      </c>
      <c r="C151" s="216">
        <v>0</v>
      </c>
      <c r="D151" s="212">
        <f t="shared" si="23"/>
        <v>0</v>
      </c>
      <c r="E151" s="60"/>
      <c r="F151" s="213"/>
      <c r="G151" s="214" t="s">
        <v>67</v>
      </c>
      <c r="H151" s="215">
        <v>2012603</v>
      </c>
      <c r="I151" s="128">
        <v>0</v>
      </c>
      <c r="J151" s="128">
        <v>2012303</v>
      </c>
      <c r="K151" s="128">
        <v>0</v>
      </c>
      <c r="N151" s="218"/>
      <c r="O151" s="128">
        <v>2012603</v>
      </c>
      <c r="Q151" s="205">
        <f t="shared" si="17"/>
        <v>0</v>
      </c>
      <c r="R151" s="222">
        <f t="shared" si="18"/>
        <v>0</v>
      </c>
    </row>
    <row r="152" ht="14.25" spans="1:18">
      <c r="A152" s="138" t="s">
        <v>154</v>
      </c>
      <c r="B152" s="213">
        <v>12</v>
      </c>
      <c r="C152" s="216">
        <v>10</v>
      </c>
      <c r="D152" s="212">
        <f t="shared" si="23"/>
        <v>83.3333333333333</v>
      </c>
      <c r="E152" s="60"/>
      <c r="F152" s="213"/>
      <c r="G152" s="214" t="s">
        <v>67</v>
      </c>
      <c r="H152" s="215">
        <v>2012604</v>
      </c>
      <c r="I152" s="128">
        <v>12</v>
      </c>
      <c r="J152" s="128">
        <v>2012304</v>
      </c>
      <c r="K152" s="128">
        <v>34</v>
      </c>
      <c r="M152" s="220">
        <v>100000</v>
      </c>
      <c r="N152" s="218"/>
      <c r="O152" s="128">
        <v>2012604</v>
      </c>
      <c r="P152" s="206">
        <v>100000</v>
      </c>
      <c r="Q152" s="205">
        <f t="shared" si="17"/>
        <v>10</v>
      </c>
      <c r="R152" s="222">
        <f t="shared" si="18"/>
        <v>10</v>
      </c>
    </row>
    <row r="153" ht="14.25" spans="1:18">
      <c r="A153" s="136" t="s">
        <v>155</v>
      </c>
      <c r="B153" s="213">
        <v>0</v>
      </c>
      <c r="C153" s="216">
        <v>0</v>
      </c>
      <c r="D153" s="212">
        <f t="shared" si="23"/>
        <v>0</v>
      </c>
      <c r="E153" s="60"/>
      <c r="F153" s="213"/>
      <c r="G153" s="214" t="s">
        <v>67</v>
      </c>
      <c r="H153" s="215">
        <v>2012699</v>
      </c>
      <c r="I153" s="128">
        <v>0</v>
      </c>
      <c r="J153" s="128">
        <v>2012350</v>
      </c>
      <c r="K153" s="128">
        <v>0</v>
      </c>
      <c r="N153" s="218"/>
      <c r="O153" s="128">
        <v>2012699</v>
      </c>
      <c r="Q153" s="205">
        <f t="shared" si="17"/>
        <v>0</v>
      </c>
      <c r="R153" s="222">
        <f t="shared" si="18"/>
        <v>0</v>
      </c>
    </row>
    <row r="154" ht="14.25" spans="1:18">
      <c r="A154" s="137" t="s">
        <v>156</v>
      </c>
      <c r="B154" s="210">
        <f t="shared" ref="B154:C154" si="26">SUM(B155:B160)</f>
        <v>0</v>
      </c>
      <c r="C154" s="211">
        <f t="shared" si="26"/>
        <v>0</v>
      </c>
      <c r="D154" s="212">
        <f t="shared" si="23"/>
        <v>0</v>
      </c>
      <c r="E154" s="60"/>
      <c r="F154" s="213">
        <f>SUM(F155:F160)</f>
        <v>0</v>
      </c>
      <c r="G154" s="214" t="s">
        <v>65</v>
      </c>
      <c r="H154" s="215">
        <v>20128</v>
      </c>
      <c r="I154" s="128">
        <v>0</v>
      </c>
      <c r="J154" s="128">
        <v>2012399</v>
      </c>
      <c r="K154" s="128">
        <v>16</v>
      </c>
      <c r="N154" s="218"/>
      <c r="O154" s="128">
        <v>20128</v>
      </c>
      <c r="Q154" s="205">
        <f t="shared" si="17"/>
        <v>0</v>
      </c>
      <c r="R154" s="222">
        <f t="shared" si="18"/>
        <v>0</v>
      </c>
    </row>
    <row r="155" ht="14.25" spans="1:18">
      <c r="A155" s="137" t="s">
        <v>66</v>
      </c>
      <c r="B155" s="213"/>
      <c r="C155" s="216">
        <v>0</v>
      </c>
      <c r="D155" s="212">
        <f t="shared" si="23"/>
        <v>0</v>
      </c>
      <c r="E155" s="60"/>
      <c r="F155" s="213"/>
      <c r="G155" s="214" t="s">
        <v>67</v>
      </c>
      <c r="H155" s="215">
        <v>2012801</v>
      </c>
      <c r="I155" s="128">
        <v>0</v>
      </c>
      <c r="J155" s="128">
        <v>20125</v>
      </c>
      <c r="K155" s="128">
        <v>0</v>
      </c>
      <c r="N155" s="218"/>
      <c r="O155" s="128">
        <v>2012801</v>
      </c>
      <c r="Q155" s="205">
        <f t="shared" si="17"/>
        <v>0</v>
      </c>
      <c r="R155" s="222">
        <f t="shared" si="18"/>
        <v>0</v>
      </c>
    </row>
    <row r="156" ht="14.25" spans="1:18">
      <c r="A156" s="137" t="s">
        <v>68</v>
      </c>
      <c r="B156" s="213"/>
      <c r="C156" s="216">
        <v>0</v>
      </c>
      <c r="D156" s="212">
        <f t="shared" si="23"/>
        <v>0</v>
      </c>
      <c r="E156" s="60"/>
      <c r="F156" s="213"/>
      <c r="G156" s="214" t="s">
        <v>67</v>
      </c>
      <c r="H156" s="215">
        <v>2012802</v>
      </c>
      <c r="I156" s="128">
        <v>0</v>
      </c>
      <c r="J156" s="128">
        <v>2012501</v>
      </c>
      <c r="K156" s="128">
        <v>0</v>
      </c>
      <c r="N156" s="218"/>
      <c r="O156" s="128">
        <v>2012802</v>
      </c>
      <c r="Q156" s="205">
        <f t="shared" si="17"/>
        <v>0</v>
      </c>
      <c r="R156" s="222">
        <f t="shared" si="18"/>
        <v>0</v>
      </c>
    </row>
    <row r="157" ht="14.25" spans="1:18">
      <c r="A157" s="60" t="s">
        <v>69</v>
      </c>
      <c r="B157" s="213"/>
      <c r="C157" s="216">
        <v>0</v>
      </c>
      <c r="D157" s="212">
        <f t="shared" si="23"/>
        <v>0</v>
      </c>
      <c r="E157" s="60"/>
      <c r="F157" s="213"/>
      <c r="G157" s="214" t="s">
        <v>67</v>
      </c>
      <c r="H157" s="215">
        <v>2012803</v>
      </c>
      <c r="I157" s="128">
        <v>0</v>
      </c>
      <c r="J157" s="128">
        <v>2012502</v>
      </c>
      <c r="K157" s="128">
        <v>0</v>
      </c>
      <c r="N157" s="218"/>
      <c r="O157" s="128">
        <v>2012803</v>
      </c>
      <c r="Q157" s="205">
        <f t="shared" ref="Q157:Q220" si="27">ROUND(R157,0)</f>
        <v>0</v>
      </c>
      <c r="R157" s="222">
        <f t="shared" si="18"/>
        <v>0</v>
      </c>
    </row>
    <row r="158" ht="14.25" spans="1:18">
      <c r="A158" s="136" t="s">
        <v>81</v>
      </c>
      <c r="B158" s="213"/>
      <c r="C158" s="216">
        <v>0</v>
      </c>
      <c r="D158" s="212">
        <f t="shared" si="23"/>
        <v>0</v>
      </c>
      <c r="E158" s="60"/>
      <c r="F158" s="213"/>
      <c r="G158" s="214" t="s">
        <v>67</v>
      </c>
      <c r="H158" s="215">
        <v>2012804</v>
      </c>
      <c r="I158" s="128">
        <v>0</v>
      </c>
      <c r="J158" s="128">
        <v>2012503</v>
      </c>
      <c r="K158" s="128">
        <v>0</v>
      </c>
      <c r="N158" s="218"/>
      <c r="O158" s="128">
        <v>2012804</v>
      </c>
      <c r="Q158" s="205">
        <f t="shared" si="27"/>
        <v>0</v>
      </c>
      <c r="R158" s="222">
        <f t="shared" si="18"/>
        <v>0</v>
      </c>
    </row>
    <row r="159" ht="14.25" spans="1:18">
      <c r="A159" s="136" t="s">
        <v>76</v>
      </c>
      <c r="B159" s="213"/>
      <c r="C159" s="216">
        <v>0</v>
      </c>
      <c r="D159" s="212">
        <f t="shared" si="23"/>
        <v>0</v>
      </c>
      <c r="E159" s="60"/>
      <c r="F159" s="213"/>
      <c r="G159" s="214" t="s">
        <v>67</v>
      </c>
      <c r="H159" s="215">
        <v>2012850</v>
      </c>
      <c r="I159" s="128">
        <v>0</v>
      </c>
      <c r="J159" s="128">
        <v>2012504</v>
      </c>
      <c r="K159" s="128">
        <v>0</v>
      </c>
      <c r="N159" s="218"/>
      <c r="O159" s="128">
        <v>2012850</v>
      </c>
      <c r="Q159" s="205">
        <f t="shared" si="27"/>
        <v>0</v>
      </c>
      <c r="R159" s="222">
        <f t="shared" si="18"/>
        <v>0</v>
      </c>
    </row>
    <row r="160" ht="14.25" spans="1:18">
      <c r="A160" s="136" t="s">
        <v>157</v>
      </c>
      <c r="B160" s="213"/>
      <c r="C160" s="216">
        <v>0</v>
      </c>
      <c r="D160" s="212">
        <f t="shared" si="23"/>
        <v>0</v>
      </c>
      <c r="E160" s="60"/>
      <c r="F160" s="213"/>
      <c r="G160" s="214" t="s">
        <v>67</v>
      </c>
      <c r="H160" s="215">
        <v>2012899</v>
      </c>
      <c r="I160" s="128">
        <v>0</v>
      </c>
      <c r="J160" s="128">
        <v>2012505</v>
      </c>
      <c r="K160" s="128">
        <v>0</v>
      </c>
      <c r="N160" s="218"/>
      <c r="O160" s="128">
        <v>2012899</v>
      </c>
      <c r="Q160" s="205">
        <f t="shared" si="27"/>
        <v>0</v>
      </c>
      <c r="R160" s="222">
        <f t="shared" si="18"/>
        <v>0</v>
      </c>
    </row>
    <row r="161" ht="14.25" spans="1:18">
      <c r="A161" s="137" t="s">
        <v>158</v>
      </c>
      <c r="B161" s="210">
        <f t="shared" ref="B161:C161" si="28">SUM(B162:B167)</f>
        <v>1510</v>
      </c>
      <c r="C161" s="211">
        <f t="shared" si="28"/>
        <v>1027</v>
      </c>
      <c r="D161" s="212">
        <f t="shared" si="23"/>
        <v>68.0132450331126</v>
      </c>
      <c r="E161" s="60"/>
      <c r="F161" s="213">
        <f>SUM(F162:F167)</f>
        <v>0</v>
      </c>
      <c r="G161" s="214" t="s">
        <v>65</v>
      </c>
      <c r="H161" s="215">
        <v>20129</v>
      </c>
      <c r="I161" s="128">
        <v>1510</v>
      </c>
      <c r="J161" s="128">
        <v>2012550</v>
      </c>
      <c r="K161" s="128">
        <v>0</v>
      </c>
      <c r="N161" s="218"/>
      <c r="O161" s="128">
        <v>20129</v>
      </c>
      <c r="Q161" s="205">
        <f t="shared" si="27"/>
        <v>0</v>
      </c>
      <c r="R161" s="222">
        <f t="shared" si="18"/>
        <v>0</v>
      </c>
    </row>
    <row r="162" ht="14.25" spans="1:18">
      <c r="A162" s="137" t="s">
        <v>66</v>
      </c>
      <c r="B162" s="213">
        <v>441</v>
      </c>
      <c r="C162" s="216">
        <v>179</v>
      </c>
      <c r="D162" s="212">
        <f t="shared" si="23"/>
        <v>40.5895691609977</v>
      </c>
      <c r="E162" s="60"/>
      <c r="F162" s="213"/>
      <c r="G162" s="214" t="s">
        <v>67</v>
      </c>
      <c r="H162" s="215">
        <v>2012901</v>
      </c>
      <c r="I162" s="128">
        <v>441</v>
      </c>
      <c r="J162" s="128">
        <v>2012599</v>
      </c>
      <c r="K162" s="128">
        <v>0</v>
      </c>
      <c r="M162" s="220">
        <v>1793787.41</v>
      </c>
      <c r="N162" s="218"/>
      <c r="O162" s="128">
        <v>2012901</v>
      </c>
      <c r="P162" s="206">
        <v>1793787.41</v>
      </c>
      <c r="Q162" s="205">
        <f t="shared" si="27"/>
        <v>179</v>
      </c>
      <c r="R162" s="222">
        <f t="shared" si="18"/>
        <v>179.378741</v>
      </c>
    </row>
    <row r="163" ht="14.25" spans="1:18">
      <c r="A163" s="137" t="s">
        <v>68</v>
      </c>
      <c r="B163" s="213">
        <v>234</v>
      </c>
      <c r="C163" s="216">
        <v>184</v>
      </c>
      <c r="D163" s="212">
        <f t="shared" si="23"/>
        <v>78.6324786324786</v>
      </c>
      <c r="E163" s="60"/>
      <c r="F163" s="213"/>
      <c r="G163" s="214" t="s">
        <v>67</v>
      </c>
      <c r="H163" s="215">
        <v>2012902</v>
      </c>
      <c r="I163" s="128">
        <v>234</v>
      </c>
      <c r="J163" s="128">
        <v>20126</v>
      </c>
      <c r="K163" s="128">
        <v>122</v>
      </c>
      <c r="M163" s="220">
        <v>1836369.6</v>
      </c>
      <c r="N163" s="218"/>
      <c r="O163" s="128">
        <v>2012902</v>
      </c>
      <c r="P163" s="206">
        <v>1836369.6</v>
      </c>
      <c r="Q163" s="205">
        <f t="shared" si="27"/>
        <v>184</v>
      </c>
      <c r="R163" s="222">
        <f t="shared" si="18"/>
        <v>183.63696</v>
      </c>
    </row>
    <row r="164" ht="14.25" spans="1:18">
      <c r="A164" s="136" t="s">
        <v>69</v>
      </c>
      <c r="B164" s="213">
        <v>0</v>
      </c>
      <c r="C164" s="216">
        <v>0</v>
      </c>
      <c r="D164" s="212">
        <f t="shared" si="23"/>
        <v>0</v>
      </c>
      <c r="E164" s="60"/>
      <c r="F164" s="213"/>
      <c r="G164" s="214" t="s">
        <v>67</v>
      </c>
      <c r="H164" s="215">
        <v>2012903</v>
      </c>
      <c r="I164" s="128">
        <v>0</v>
      </c>
      <c r="J164" s="128">
        <v>2012601</v>
      </c>
      <c r="K164" s="128">
        <v>80</v>
      </c>
      <c r="N164" s="218"/>
      <c r="O164" s="128">
        <v>2012903</v>
      </c>
      <c r="Q164" s="205">
        <f t="shared" si="27"/>
        <v>0</v>
      </c>
      <c r="R164" s="222">
        <f t="shared" ref="R164:R227" si="29">P164/10000</f>
        <v>0</v>
      </c>
    </row>
    <row r="165" ht="14.25" spans="1:18">
      <c r="A165" s="136" t="s">
        <v>159</v>
      </c>
      <c r="B165" s="213">
        <v>0</v>
      </c>
      <c r="C165" s="216">
        <v>0</v>
      </c>
      <c r="D165" s="212">
        <f t="shared" si="23"/>
        <v>0</v>
      </c>
      <c r="E165" s="60"/>
      <c r="F165" s="213"/>
      <c r="G165" s="214" t="s">
        <v>67</v>
      </c>
      <c r="H165" s="215">
        <v>2012906</v>
      </c>
      <c r="I165" s="128">
        <v>0</v>
      </c>
      <c r="J165" s="128">
        <v>2012602</v>
      </c>
      <c r="K165" s="128">
        <v>30</v>
      </c>
      <c r="N165" s="218"/>
      <c r="O165" s="128">
        <v>2012906</v>
      </c>
      <c r="Q165" s="205">
        <f t="shared" si="27"/>
        <v>0</v>
      </c>
      <c r="R165" s="222">
        <f t="shared" si="29"/>
        <v>0</v>
      </c>
    </row>
    <row r="166" ht="14.25" spans="1:18">
      <c r="A166" s="137" t="s">
        <v>76</v>
      </c>
      <c r="B166" s="213">
        <v>0</v>
      </c>
      <c r="C166" s="216">
        <v>0</v>
      </c>
      <c r="D166" s="212">
        <f t="shared" si="23"/>
        <v>0</v>
      </c>
      <c r="E166" s="60"/>
      <c r="F166" s="213"/>
      <c r="G166" s="214" t="s">
        <v>67</v>
      </c>
      <c r="H166" s="215">
        <v>2012950</v>
      </c>
      <c r="I166" s="128">
        <v>0</v>
      </c>
      <c r="J166" s="128">
        <v>2012603</v>
      </c>
      <c r="K166" s="128">
        <v>0</v>
      </c>
      <c r="N166" s="218"/>
      <c r="O166" s="128">
        <v>2012950</v>
      </c>
      <c r="Q166" s="205">
        <f t="shared" si="27"/>
        <v>0</v>
      </c>
      <c r="R166" s="222">
        <f t="shared" si="29"/>
        <v>0</v>
      </c>
    </row>
    <row r="167" ht="14.25" spans="1:18">
      <c r="A167" s="137" t="s">
        <v>160</v>
      </c>
      <c r="B167" s="213">
        <v>835</v>
      </c>
      <c r="C167" s="216">
        <v>664</v>
      </c>
      <c r="D167" s="212">
        <f t="shared" si="23"/>
        <v>79.5209580838323</v>
      </c>
      <c r="E167" s="60"/>
      <c r="F167" s="213"/>
      <c r="G167" s="214" t="s">
        <v>67</v>
      </c>
      <c r="H167" s="215">
        <v>2012999</v>
      </c>
      <c r="I167" s="128">
        <v>835</v>
      </c>
      <c r="J167" s="128">
        <v>2012604</v>
      </c>
      <c r="K167" s="128">
        <v>12</v>
      </c>
      <c r="M167" s="220">
        <v>5664872.32</v>
      </c>
      <c r="N167" s="218"/>
      <c r="O167" s="128">
        <v>2012999</v>
      </c>
      <c r="P167" s="206">
        <v>5664872.32</v>
      </c>
      <c r="Q167" s="205">
        <f t="shared" si="27"/>
        <v>566</v>
      </c>
      <c r="R167" s="222">
        <f t="shared" si="29"/>
        <v>566.487232</v>
      </c>
    </row>
    <row r="168" ht="14.25" spans="1:18">
      <c r="A168" s="137" t="s">
        <v>161</v>
      </c>
      <c r="B168" s="210">
        <f t="shared" ref="B168:C168" si="30">SUM(B169:B174)</f>
        <v>1172</v>
      </c>
      <c r="C168" s="211">
        <f t="shared" si="30"/>
        <v>1123</v>
      </c>
      <c r="D168" s="212">
        <f t="shared" si="23"/>
        <v>95.8191126279863</v>
      </c>
      <c r="E168" s="60"/>
      <c r="F168" s="213">
        <f>SUM(F169:F174)</f>
        <v>0</v>
      </c>
      <c r="G168" s="214" t="s">
        <v>65</v>
      </c>
      <c r="H168" s="215">
        <v>20131</v>
      </c>
      <c r="I168" s="128">
        <v>1172</v>
      </c>
      <c r="J168" s="128">
        <v>2012699</v>
      </c>
      <c r="K168" s="128">
        <v>0</v>
      </c>
      <c r="N168" s="218"/>
      <c r="O168" s="128">
        <v>20131</v>
      </c>
      <c r="Q168" s="205">
        <f t="shared" si="27"/>
        <v>0</v>
      </c>
      <c r="R168" s="222">
        <f t="shared" si="29"/>
        <v>0</v>
      </c>
    </row>
    <row r="169" ht="14.25" spans="1:18">
      <c r="A169" s="137" t="s">
        <v>66</v>
      </c>
      <c r="B169" s="213">
        <v>787</v>
      </c>
      <c r="C169" s="216">
        <v>783</v>
      </c>
      <c r="D169" s="212">
        <f t="shared" si="23"/>
        <v>99.4917407878018</v>
      </c>
      <c r="E169" s="60"/>
      <c r="F169" s="213"/>
      <c r="G169" s="214" t="s">
        <v>67</v>
      </c>
      <c r="H169" s="215">
        <v>2013101</v>
      </c>
      <c r="I169" s="128">
        <v>787</v>
      </c>
      <c r="J169" s="128">
        <v>20128</v>
      </c>
      <c r="K169" s="128">
        <v>0</v>
      </c>
      <c r="M169" s="220">
        <v>7829575.33</v>
      </c>
      <c r="N169" s="218"/>
      <c r="O169" s="128">
        <v>2013101</v>
      </c>
      <c r="P169" s="206">
        <v>7829575.33</v>
      </c>
      <c r="Q169" s="205">
        <f t="shared" si="27"/>
        <v>783</v>
      </c>
      <c r="R169" s="222">
        <f t="shared" si="29"/>
        <v>782.957533</v>
      </c>
    </row>
    <row r="170" ht="14.25" spans="1:18">
      <c r="A170" s="136" t="s">
        <v>68</v>
      </c>
      <c r="B170" s="213">
        <v>362</v>
      </c>
      <c r="C170" s="216">
        <v>340</v>
      </c>
      <c r="D170" s="212">
        <f t="shared" si="23"/>
        <v>93.9226519337017</v>
      </c>
      <c r="E170" s="60"/>
      <c r="F170" s="213"/>
      <c r="G170" s="214" t="s">
        <v>67</v>
      </c>
      <c r="H170" s="215">
        <v>2013102</v>
      </c>
      <c r="I170" s="128">
        <v>362</v>
      </c>
      <c r="J170" s="128">
        <v>2012801</v>
      </c>
      <c r="K170" s="128">
        <v>0</v>
      </c>
      <c r="M170" s="220">
        <v>3395279.72</v>
      </c>
      <c r="N170" s="218"/>
      <c r="O170" s="128">
        <v>2013102</v>
      </c>
      <c r="P170" s="206">
        <v>3395279.72</v>
      </c>
      <c r="Q170" s="205">
        <f t="shared" si="27"/>
        <v>340</v>
      </c>
      <c r="R170" s="222">
        <f t="shared" si="29"/>
        <v>339.527972</v>
      </c>
    </row>
    <row r="171" ht="14.25" spans="1:18">
      <c r="A171" s="136" t="s">
        <v>69</v>
      </c>
      <c r="B171" s="213">
        <v>23</v>
      </c>
      <c r="C171" s="216">
        <v>0</v>
      </c>
      <c r="D171" s="212">
        <f t="shared" si="23"/>
        <v>0</v>
      </c>
      <c r="E171" s="60"/>
      <c r="F171" s="213"/>
      <c r="G171" s="214" t="s">
        <v>67</v>
      </c>
      <c r="H171" s="215">
        <v>2013103</v>
      </c>
      <c r="I171" s="128">
        <v>23</v>
      </c>
      <c r="J171" s="128">
        <v>2012802</v>
      </c>
      <c r="K171" s="128">
        <v>0</v>
      </c>
      <c r="N171" s="218"/>
      <c r="O171" s="128">
        <v>2013103</v>
      </c>
      <c r="Q171" s="205">
        <f t="shared" si="27"/>
        <v>0</v>
      </c>
      <c r="R171" s="222">
        <f t="shared" si="29"/>
        <v>0</v>
      </c>
    </row>
    <row r="172" ht="14.25" spans="1:18">
      <c r="A172" s="136" t="s">
        <v>162</v>
      </c>
      <c r="B172" s="213">
        <v>0</v>
      </c>
      <c r="C172" s="216">
        <v>0</v>
      </c>
      <c r="D172" s="212">
        <f t="shared" si="23"/>
        <v>0</v>
      </c>
      <c r="E172" s="60"/>
      <c r="F172" s="213"/>
      <c r="G172" s="214" t="s">
        <v>67</v>
      </c>
      <c r="H172" s="215">
        <v>2013105</v>
      </c>
      <c r="I172" s="128">
        <v>0</v>
      </c>
      <c r="J172" s="128">
        <v>2012803</v>
      </c>
      <c r="K172" s="128">
        <v>0</v>
      </c>
      <c r="N172" s="218"/>
      <c r="O172" s="128">
        <v>2013105</v>
      </c>
      <c r="Q172" s="205">
        <f t="shared" si="27"/>
        <v>0</v>
      </c>
      <c r="R172" s="222">
        <f t="shared" si="29"/>
        <v>0</v>
      </c>
    </row>
    <row r="173" ht="14.25" spans="1:18">
      <c r="A173" s="137" t="s">
        <v>76</v>
      </c>
      <c r="B173" s="213">
        <v>0</v>
      </c>
      <c r="C173" s="216">
        <v>0</v>
      </c>
      <c r="D173" s="212">
        <f t="shared" si="23"/>
        <v>0</v>
      </c>
      <c r="E173" s="60"/>
      <c r="F173" s="213"/>
      <c r="G173" s="214" t="s">
        <v>67</v>
      </c>
      <c r="H173" s="215">
        <v>2013150</v>
      </c>
      <c r="I173" s="128">
        <v>0</v>
      </c>
      <c r="J173" s="128">
        <v>2012804</v>
      </c>
      <c r="K173" s="128">
        <v>0</v>
      </c>
      <c r="N173" s="218"/>
      <c r="O173" s="128">
        <v>2013150</v>
      </c>
      <c r="Q173" s="205">
        <f t="shared" si="27"/>
        <v>0</v>
      </c>
      <c r="R173" s="222">
        <f t="shared" si="29"/>
        <v>0</v>
      </c>
    </row>
    <row r="174" ht="14.25" spans="1:18">
      <c r="A174" s="137" t="s">
        <v>163</v>
      </c>
      <c r="B174" s="213"/>
      <c r="C174" s="216">
        <v>0</v>
      </c>
      <c r="D174" s="212">
        <f t="shared" si="23"/>
        <v>0</v>
      </c>
      <c r="E174" s="60"/>
      <c r="F174" s="213"/>
      <c r="G174" s="214" t="s">
        <v>67</v>
      </c>
      <c r="H174" s="215">
        <v>2013199</v>
      </c>
      <c r="I174" s="128">
        <v>0</v>
      </c>
      <c r="J174" s="128">
        <v>2012850</v>
      </c>
      <c r="K174" s="128">
        <v>0</v>
      </c>
      <c r="N174" s="218"/>
      <c r="O174" s="128">
        <v>2013199</v>
      </c>
      <c r="Q174" s="205">
        <f t="shared" si="27"/>
        <v>0</v>
      </c>
      <c r="R174" s="222">
        <f t="shared" si="29"/>
        <v>0</v>
      </c>
    </row>
    <row r="175" ht="14.25" spans="1:18">
      <c r="A175" s="137" t="s">
        <v>164</v>
      </c>
      <c r="B175" s="210">
        <f t="shared" ref="B175:C175" si="31">SUM(B176:B181)</f>
        <v>798</v>
      </c>
      <c r="C175" s="211">
        <f t="shared" si="31"/>
        <v>522</v>
      </c>
      <c r="D175" s="212">
        <f t="shared" si="23"/>
        <v>65.4135338345865</v>
      </c>
      <c r="E175" s="60"/>
      <c r="F175" s="213">
        <f>SUM(F176:F181)</f>
        <v>0</v>
      </c>
      <c r="G175" s="214" t="s">
        <v>65</v>
      </c>
      <c r="H175" s="215">
        <v>20132</v>
      </c>
      <c r="I175" s="128">
        <v>546</v>
      </c>
      <c r="J175" s="128">
        <v>2012899</v>
      </c>
      <c r="K175" s="128">
        <v>0</v>
      </c>
      <c r="N175" s="218"/>
      <c r="O175" s="128">
        <v>20132</v>
      </c>
      <c r="Q175" s="205">
        <f t="shared" si="27"/>
        <v>0</v>
      </c>
      <c r="R175" s="222">
        <f t="shared" si="29"/>
        <v>0</v>
      </c>
    </row>
    <row r="176" ht="14.25" spans="1:18">
      <c r="A176" s="136" t="s">
        <v>66</v>
      </c>
      <c r="B176" s="213">
        <v>430</v>
      </c>
      <c r="C176" s="216">
        <v>248</v>
      </c>
      <c r="D176" s="212">
        <f t="shared" si="23"/>
        <v>57.6744186046512</v>
      </c>
      <c r="E176" s="60"/>
      <c r="F176" s="213"/>
      <c r="G176" s="214" t="s">
        <v>67</v>
      </c>
      <c r="H176" s="215">
        <v>2013201</v>
      </c>
      <c r="I176" s="128">
        <v>237</v>
      </c>
      <c r="J176" s="128">
        <v>20129</v>
      </c>
      <c r="K176" s="128">
        <v>1510</v>
      </c>
      <c r="M176" s="220">
        <v>2484316.5</v>
      </c>
      <c r="N176" s="218"/>
      <c r="O176" s="128">
        <v>2013201</v>
      </c>
      <c r="P176" s="206">
        <v>2484316.5</v>
      </c>
      <c r="Q176" s="205">
        <f t="shared" si="27"/>
        <v>248</v>
      </c>
      <c r="R176" s="222">
        <f t="shared" si="29"/>
        <v>248.43165</v>
      </c>
    </row>
    <row r="177" ht="14.25" spans="1:18">
      <c r="A177" s="136" t="s">
        <v>68</v>
      </c>
      <c r="B177" s="213">
        <v>320</v>
      </c>
      <c r="C177" s="216">
        <v>248</v>
      </c>
      <c r="D177" s="212">
        <f t="shared" si="23"/>
        <v>77.5</v>
      </c>
      <c r="E177" s="60"/>
      <c r="F177" s="213"/>
      <c r="G177" s="214" t="s">
        <v>67</v>
      </c>
      <c r="H177" s="215">
        <v>2013202</v>
      </c>
      <c r="I177" s="128">
        <v>261</v>
      </c>
      <c r="J177" s="128">
        <v>2012901</v>
      </c>
      <c r="K177" s="128">
        <v>441</v>
      </c>
      <c r="M177" s="220">
        <v>2106401.6</v>
      </c>
      <c r="N177" s="218"/>
      <c r="O177" s="128">
        <v>2013202</v>
      </c>
      <c r="P177" s="206">
        <v>2106401.6</v>
      </c>
      <c r="Q177" s="205">
        <f t="shared" si="27"/>
        <v>211</v>
      </c>
      <c r="R177" s="222">
        <f t="shared" si="29"/>
        <v>210.64016</v>
      </c>
    </row>
    <row r="178" ht="14.25" spans="1:18">
      <c r="A178" s="136" t="s">
        <v>69</v>
      </c>
      <c r="B178" s="213">
        <v>0</v>
      </c>
      <c r="C178" s="216">
        <v>0</v>
      </c>
      <c r="D178" s="212">
        <f t="shared" si="23"/>
        <v>0</v>
      </c>
      <c r="E178" s="60"/>
      <c r="F178" s="213"/>
      <c r="G178" s="214" t="s">
        <v>67</v>
      </c>
      <c r="H178" s="215">
        <v>2013203</v>
      </c>
      <c r="I178" s="128">
        <v>0</v>
      </c>
      <c r="J178" s="128">
        <v>2012902</v>
      </c>
      <c r="K178" s="128">
        <v>234</v>
      </c>
      <c r="N178" s="218"/>
      <c r="O178" s="128">
        <v>2013203</v>
      </c>
      <c r="Q178" s="205">
        <f t="shared" si="27"/>
        <v>0</v>
      </c>
      <c r="R178" s="222">
        <f t="shared" si="29"/>
        <v>0</v>
      </c>
    </row>
    <row r="179" ht="14.25" spans="1:18">
      <c r="A179" s="136" t="s">
        <v>165</v>
      </c>
      <c r="B179" s="213">
        <v>0</v>
      </c>
      <c r="C179" s="216">
        <v>26</v>
      </c>
      <c r="D179" s="212">
        <f t="shared" si="23"/>
        <v>0</v>
      </c>
      <c r="E179" s="60"/>
      <c r="F179" s="213"/>
      <c r="G179" s="214" t="s">
        <v>67</v>
      </c>
      <c r="H179" s="215">
        <v>2013204</v>
      </c>
      <c r="I179" s="128">
        <v>0</v>
      </c>
      <c r="J179" s="128">
        <v>2012903</v>
      </c>
      <c r="K179" s="128">
        <v>0</v>
      </c>
      <c r="M179" s="220">
        <v>260000</v>
      </c>
      <c r="N179" s="218"/>
      <c r="O179" s="128">
        <v>2013204</v>
      </c>
      <c r="P179" s="206">
        <v>260000</v>
      </c>
      <c r="Q179" s="205">
        <f t="shared" si="27"/>
        <v>26</v>
      </c>
      <c r="R179" s="222">
        <f t="shared" si="29"/>
        <v>26</v>
      </c>
    </row>
    <row r="180" ht="14.25" spans="1:18">
      <c r="A180" s="136" t="s">
        <v>76</v>
      </c>
      <c r="B180" s="213">
        <v>0</v>
      </c>
      <c r="C180" s="216">
        <v>0</v>
      </c>
      <c r="D180" s="212">
        <f t="shared" si="23"/>
        <v>0</v>
      </c>
      <c r="E180" s="60"/>
      <c r="F180" s="213"/>
      <c r="G180" s="214" t="s">
        <v>67</v>
      </c>
      <c r="H180" s="215">
        <v>2013250</v>
      </c>
      <c r="I180" s="128">
        <v>0</v>
      </c>
      <c r="J180" s="128">
        <v>2012906</v>
      </c>
      <c r="K180" s="128">
        <v>0</v>
      </c>
      <c r="N180" s="218"/>
      <c r="O180" s="128">
        <v>2013250</v>
      </c>
      <c r="Q180" s="205">
        <f t="shared" si="27"/>
        <v>0</v>
      </c>
      <c r="R180" s="222">
        <f t="shared" si="29"/>
        <v>0</v>
      </c>
    </row>
    <row r="181" ht="14.25" spans="1:18">
      <c r="A181" s="137" t="s">
        <v>166</v>
      </c>
      <c r="B181" s="213">
        <v>48</v>
      </c>
      <c r="C181" s="216">
        <v>0</v>
      </c>
      <c r="D181" s="212">
        <f t="shared" si="23"/>
        <v>0</v>
      </c>
      <c r="E181" s="60"/>
      <c r="F181" s="213"/>
      <c r="G181" s="214" t="s">
        <v>67</v>
      </c>
      <c r="H181" s="215">
        <v>2013299</v>
      </c>
      <c r="I181" s="128">
        <v>48</v>
      </c>
      <c r="J181" s="128">
        <v>2012950</v>
      </c>
      <c r="K181" s="128">
        <v>0</v>
      </c>
      <c r="N181" s="218"/>
      <c r="O181" s="128">
        <v>2013299</v>
      </c>
      <c r="Q181" s="205">
        <f t="shared" si="27"/>
        <v>0</v>
      </c>
      <c r="R181" s="222">
        <f t="shared" si="29"/>
        <v>0</v>
      </c>
    </row>
    <row r="182" ht="14.25" spans="1:18">
      <c r="A182" s="137" t="s">
        <v>167</v>
      </c>
      <c r="B182" s="210">
        <f t="shared" ref="B182:C182" si="32">SUM(B183:B188)</f>
        <v>158</v>
      </c>
      <c r="C182" s="211">
        <f t="shared" si="32"/>
        <v>189</v>
      </c>
      <c r="D182" s="212">
        <f t="shared" si="23"/>
        <v>119.620253164557</v>
      </c>
      <c r="E182" s="60"/>
      <c r="F182" s="213">
        <f>SUM(F183:F188)</f>
        <v>0</v>
      </c>
      <c r="G182" s="214" t="s">
        <v>65</v>
      </c>
      <c r="H182" s="215">
        <v>20133</v>
      </c>
      <c r="I182" s="128">
        <v>158</v>
      </c>
      <c r="J182" s="128">
        <v>2012999</v>
      </c>
      <c r="K182" s="128">
        <v>835</v>
      </c>
      <c r="N182" s="218"/>
      <c r="O182" s="128">
        <v>20133</v>
      </c>
      <c r="Q182" s="205">
        <f t="shared" si="27"/>
        <v>0</v>
      </c>
      <c r="R182" s="222">
        <f t="shared" si="29"/>
        <v>0</v>
      </c>
    </row>
    <row r="183" ht="14.25" spans="1:18">
      <c r="A183" s="60" t="s">
        <v>66</v>
      </c>
      <c r="B183" s="213">
        <v>85</v>
      </c>
      <c r="C183" s="216">
        <v>80</v>
      </c>
      <c r="D183" s="212">
        <f t="shared" si="23"/>
        <v>94.1176470588235</v>
      </c>
      <c r="E183" s="60"/>
      <c r="F183" s="213"/>
      <c r="G183" s="214" t="s">
        <v>67</v>
      </c>
      <c r="H183" s="215">
        <v>2013301</v>
      </c>
      <c r="I183" s="128">
        <v>85</v>
      </c>
      <c r="J183" s="128">
        <v>20131</v>
      </c>
      <c r="K183" s="128">
        <v>1172</v>
      </c>
      <c r="M183" s="220">
        <v>797896.08</v>
      </c>
      <c r="N183" s="218"/>
      <c r="O183" s="128">
        <v>2013301</v>
      </c>
      <c r="P183" s="206">
        <v>797896.08</v>
      </c>
      <c r="Q183" s="205">
        <f t="shared" si="27"/>
        <v>80</v>
      </c>
      <c r="R183" s="222">
        <f t="shared" si="29"/>
        <v>79.789608</v>
      </c>
    </row>
    <row r="184" ht="14.25" spans="1:18">
      <c r="A184" s="136" t="s">
        <v>68</v>
      </c>
      <c r="B184" s="213">
        <v>73</v>
      </c>
      <c r="C184" s="216">
        <v>89</v>
      </c>
      <c r="D184" s="212">
        <f t="shared" si="23"/>
        <v>121.917808219178</v>
      </c>
      <c r="E184" s="60"/>
      <c r="F184" s="213"/>
      <c r="G184" s="214" t="s">
        <v>67</v>
      </c>
      <c r="H184" s="215">
        <v>2013302</v>
      </c>
      <c r="I184" s="128">
        <v>73</v>
      </c>
      <c r="J184" s="128">
        <v>2013101</v>
      </c>
      <c r="K184" s="128">
        <v>787</v>
      </c>
      <c r="M184" s="220">
        <v>890765</v>
      </c>
      <c r="N184" s="218"/>
      <c r="O184" s="128">
        <v>2013302</v>
      </c>
      <c r="P184" s="206">
        <v>890765</v>
      </c>
      <c r="Q184" s="205">
        <f t="shared" si="27"/>
        <v>89</v>
      </c>
      <c r="R184" s="222">
        <f t="shared" si="29"/>
        <v>89.0765</v>
      </c>
    </row>
    <row r="185" ht="14.25" spans="1:18">
      <c r="A185" s="136" t="s">
        <v>69</v>
      </c>
      <c r="B185" s="213">
        <v>0</v>
      </c>
      <c r="C185" s="216">
        <v>0</v>
      </c>
      <c r="D185" s="212">
        <f t="shared" si="23"/>
        <v>0</v>
      </c>
      <c r="E185" s="60"/>
      <c r="F185" s="213"/>
      <c r="G185" s="214" t="s">
        <v>67</v>
      </c>
      <c r="H185" s="215">
        <v>2013303</v>
      </c>
      <c r="I185" s="128">
        <v>0</v>
      </c>
      <c r="J185" s="128">
        <v>2013102</v>
      </c>
      <c r="K185" s="128">
        <v>362</v>
      </c>
      <c r="N185" s="218"/>
      <c r="O185" s="128">
        <v>2013303</v>
      </c>
      <c r="Q185" s="205">
        <f t="shared" si="27"/>
        <v>0</v>
      </c>
      <c r="R185" s="222">
        <f t="shared" si="29"/>
        <v>0</v>
      </c>
    </row>
    <row r="186" ht="14.25" spans="1:18">
      <c r="A186" s="136" t="s">
        <v>168</v>
      </c>
      <c r="B186" s="213">
        <v>0</v>
      </c>
      <c r="C186" s="216">
        <v>0</v>
      </c>
      <c r="D186" s="212">
        <f t="shared" si="23"/>
        <v>0</v>
      </c>
      <c r="E186" s="60"/>
      <c r="F186" s="213"/>
      <c r="G186" s="214" t="s">
        <v>67</v>
      </c>
      <c r="H186" s="215">
        <v>2013304</v>
      </c>
      <c r="I186" s="128">
        <v>0</v>
      </c>
      <c r="J186" s="128">
        <v>2013103</v>
      </c>
      <c r="K186" s="128">
        <v>23</v>
      </c>
      <c r="N186" s="218"/>
      <c r="O186" s="128">
        <v>2013304</v>
      </c>
      <c r="Q186" s="205">
        <f t="shared" si="27"/>
        <v>0</v>
      </c>
      <c r="R186" s="222">
        <f t="shared" si="29"/>
        <v>0</v>
      </c>
    </row>
    <row r="187" ht="14.25" spans="1:18">
      <c r="A187" s="136" t="s">
        <v>76</v>
      </c>
      <c r="B187" s="213">
        <v>0</v>
      </c>
      <c r="C187" s="216">
        <v>0</v>
      </c>
      <c r="D187" s="212">
        <f t="shared" si="23"/>
        <v>0</v>
      </c>
      <c r="E187" s="60"/>
      <c r="F187" s="213"/>
      <c r="G187" s="214" t="s">
        <v>67</v>
      </c>
      <c r="H187" s="215">
        <v>2013350</v>
      </c>
      <c r="I187" s="128">
        <v>0</v>
      </c>
      <c r="J187" s="128">
        <v>2013105</v>
      </c>
      <c r="K187" s="128">
        <v>0</v>
      </c>
      <c r="N187" s="218"/>
      <c r="O187" s="128">
        <v>2013350</v>
      </c>
      <c r="Q187" s="205">
        <f t="shared" si="27"/>
        <v>0</v>
      </c>
      <c r="R187" s="222">
        <f t="shared" si="29"/>
        <v>0</v>
      </c>
    </row>
    <row r="188" ht="14.25" spans="1:18">
      <c r="A188" s="137" t="s">
        <v>169</v>
      </c>
      <c r="B188" s="213">
        <v>0</v>
      </c>
      <c r="C188" s="216">
        <v>20</v>
      </c>
      <c r="D188" s="212">
        <f t="shared" si="23"/>
        <v>0</v>
      </c>
      <c r="E188" s="60"/>
      <c r="F188" s="213"/>
      <c r="G188" s="214" t="s">
        <v>67</v>
      </c>
      <c r="H188" s="215">
        <v>2013399</v>
      </c>
      <c r="I188" s="128">
        <v>0</v>
      </c>
      <c r="J188" s="128">
        <v>2013150</v>
      </c>
      <c r="K188" s="128">
        <v>0</v>
      </c>
      <c r="M188" s="220">
        <v>200000</v>
      </c>
      <c r="N188" s="218"/>
      <c r="O188" s="128">
        <v>2013399</v>
      </c>
      <c r="P188" s="206">
        <v>200000</v>
      </c>
      <c r="Q188" s="205">
        <f t="shared" si="27"/>
        <v>20</v>
      </c>
      <c r="R188" s="222">
        <f t="shared" si="29"/>
        <v>20</v>
      </c>
    </row>
    <row r="189" ht="14.25" spans="1:18">
      <c r="A189" s="137" t="s">
        <v>170</v>
      </c>
      <c r="B189" s="210">
        <f t="shared" ref="B189:C189" si="33">SUM(B190:B196)</f>
        <v>157</v>
      </c>
      <c r="C189" s="211">
        <f t="shared" si="33"/>
        <v>183</v>
      </c>
      <c r="D189" s="212">
        <f t="shared" si="23"/>
        <v>116.56050955414</v>
      </c>
      <c r="E189" s="60"/>
      <c r="F189" s="213">
        <f>SUM(F190:F196)</f>
        <v>0</v>
      </c>
      <c r="G189" s="214" t="s">
        <v>65</v>
      </c>
      <c r="H189" s="215">
        <v>20134</v>
      </c>
      <c r="I189" s="128">
        <v>157</v>
      </c>
      <c r="J189" s="128">
        <v>2013199</v>
      </c>
      <c r="K189" s="128">
        <v>0</v>
      </c>
      <c r="N189" s="218"/>
      <c r="O189" s="128">
        <v>20134</v>
      </c>
      <c r="Q189" s="205">
        <f t="shared" si="27"/>
        <v>0</v>
      </c>
      <c r="R189" s="222">
        <f t="shared" si="29"/>
        <v>0</v>
      </c>
    </row>
    <row r="190" ht="14.25" spans="1:18">
      <c r="A190" s="137" t="s">
        <v>66</v>
      </c>
      <c r="B190" s="213">
        <v>98</v>
      </c>
      <c r="C190" s="216">
        <v>99</v>
      </c>
      <c r="D190" s="212">
        <f t="shared" si="23"/>
        <v>101.020408163265</v>
      </c>
      <c r="E190" s="60"/>
      <c r="F190" s="213"/>
      <c r="G190" s="214" t="s">
        <v>67</v>
      </c>
      <c r="H190" s="215">
        <v>2013401</v>
      </c>
      <c r="I190" s="128">
        <v>98</v>
      </c>
      <c r="J190" s="128">
        <v>20132</v>
      </c>
      <c r="K190" s="128">
        <v>546</v>
      </c>
      <c r="M190" s="220">
        <v>994634.78</v>
      </c>
      <c r="N190" s="218"/>
      <c r="O190" s="128">
        <v>2013401</v>
      </c>
      <c r="P190" s="206">
        <v>994634.78</v>
      </c>
      <c r="Q190" s="205">
        <f t="shared" si="27"/>
        <v>99</v>
      </c>
      <c r="R190" s="222">
        <f t="shared" si="29"/>
        <v>99.463478</v>
      </c>
    </row>
    <row r="191" ht="14.25" spans="1:18">
      <c r="A191" s="136" t="s">
        <v>68</v>
      </c>
      <c r="B191" s="213">
        <v>55</v>
      </c>
      <c r="C191" s="216">
        <v>40</v>
      </c>
      <c r="D191" s="212">
        <f t="shared" si="23"/>
        <v>72.7272727272727</v>
      </c>
      <c r="E191" s="60"/>
      <c r="F191" s="213"/>
      <c r="G191" s="214" t="s">
        <v>67</v>
      </c>
      <c r="H191" s="215">
        <v>2013402</v>
      </c>
      <c r="I191" s="128">
        <v>55</v>
      </c>
      <c r="J191" s="128">
        <v>2013201</v>
      </c>
      <c r="K191" s="128">
        <v>237</v>
      </c>
      <c r="M191" s="220">
        <v>398193</v>
      </c>
      <c r="N191" s="218"/>
      <c r="O191" s="128">
        <v>2013402</v>
      </c>
      <c r="P191" s="206">
        <v>398193</v>
      </c>
      <c r="Q191" s="205">
        <f t="shared" si="27"/>
        <v>40</v>
      </c>
      <c r="R191" s="222">
        <f t="shared" si="29"/>
        <v>39.8193</v>
      </c>
    </row>
    <row r="192" ht="14.25" spans="1:18">
      <c r="A192" s="136" t="s">
        <v>69</v>
      </c>
      <c r="B192" s="213">
        <v>0</v>
      </c>
      <c r="C192" s="216">
        <v>0</v>
      </c>
      <c r="D192" s="212">
        <f t="shared" si="23"/>
        <v>0</v>
      </c>
      <c r="E192" s="60"/>
      <c r="F192" s="213"/>
      <c r="G192" s="214" t="s">
        <v>67</v>
      </c>
      <c r="H192" s="215">
        <v>2013403</v>
      </c>
      <c r="I192" s="128">
        <v>0</v>
      </c>
      <c r="J192" s="128">
        <v>2013202</v>
      </c>
      <c r="K192" s="128">
        <v>261</v>
      </c>
      <c r="N192" s="218"/>
      <c r="O192" s="128">
        <v>2013403</v>
      </c>
      <c r="Q192" s="205">
        <f t="shared" si="27"/>
        <v>0</v>
      </c>
      <c r="R192" s="222">
        <f t="shared" si="29"/>
        <v>0</v>
      </c>
    </row>
    <row r="193" ht="14.25" spans="1:18">
      <c r="A193" s="136" t="s">
        <v>171</v>
      </c>
      <c r="B193" s="213">
        <v>0</v>
      </c>
      <c r="C193" s="216">
        <v>9</v>
      </c>
      <c r="D193" s="212">
        <f t="shared" si="23"/>
        <v>0</v>
      </c>
      <c r="E193" s="60"/>
      <c r="F193" s="213"/>
      <c r="G193" s="214" t="s">
        <v>67</v>
      </c>
      <c r="H193" s="215">
        <v>2013404</v>
      </c>
      <c r="I193" s="128">
        <v>0</v>
      </c>
      <c r="J193" s="128">
        <v>2013203</v>
      </c>
      <c r="K193" s="128">
        <v>0</v>
      </c>
      <c r="N193" s="218"/>
      <c r="O193" s="128">
        <v>2013404</v>
      </c>
      <c r="Q193" s="205">
        <f t="shared" si="27"/>
        <v>0</v>
      </c>
      <c r="R193" s="222">
        <f t="shared" si="29"/>
        <v>0</v>
      </c>
    </row>
    <row r="194" ht="14.25" spans="1:18">
      <c r="A194" s="136" t="s">
        <v>172</v>
      </c>
      <c r="B194" s="213">
        <v>0</v>
      </c>
      <c r="C194" s="216">
        <v>0</v>
      </c>
      <c r="D194" s="212">
        <f t="shared" si="23"/>
        <v>0</v>
      </c>
      <c r="E194" s="60"/>
      <c r="F194" s="213"/>
      <c r="G194" s="214" t="s">
        <v>67</v>
      </c>
      <c r="H194" s="215">
        <v>2013405</v>
      </c>
      <c r="I194" s="128">
        <v>0</v>
      </c>
      <c r="J194" s="128">
        <v>2013204</v>
      </c>
      <c r="K194" s="128">
        <v>0</v>
      </c>
      <c r="N194" s="218"/>
      <c r="O194" s="128">
        <v>2013405</v>
      </c>
      <c r="Q194" s="205">
        <f t="shared" si="27"/>
        <v>0</v>
      </c>
      <c r="R194" s="222">
        <f t="shared" si="29"/>
        <v>0</v>
      </c>
    </row>
    <row r="195" ht="14.25" spans="1:18">
      <c r="A195" s="136" t="s">
        <v>76</v>
      </c>
      <c r="B195" s="213">
        <v>0</v>
      </c>
      <c r="C195" s="216">
        <v>0</v>
      </c>
      <c r="D195" s="212">
        <f t="shared" si="23"/>
        <v>0</v>
      </c>
      <c r="E195" s="80"/>
      <c r="F195" s="213"/>
      <c r="G195" s="214" t="s">
        <v>67</v>
      </c>
      <c r="H195" s="215">
        <v>2013450</v>
      </c>
      <c r="I195" s="128">
        <v>0</v>
      </c>
      <c r="J195" s="128">
        <v>2013250</v>
      </c>
      <c r="K195" s="128">
        <v>0</v>
      </c>
      <c r="N195" s="218"/>
      <c r="O195" s="128">
        <v>2013450</v>
      </c>
      <c r="Q195" s="205">
        <f t="shared" si="27"/>
        <v>0</v>
      </c>
      <c r="R195" s="222">
        <f t="shared" si="29"/>
        <v>0</v>
      </c>
    </row>
    <row r="196" ht="14.25" spans="1:18">
      <c r="A196" s="137" t="s">
        <v>173</v>
      </c>
      <c r="B196" s="213">
        <v>4</v>
      </c>
      <c r="C196" s="216">
        <v>35</v>
      </c>
      <c r="D196" s="212">
        <f t="shared" si="23"/>
        <v>875</v>
      </c>
      <c r="E196" s="80"/>
      <c r="F196" s="213"/>
      <c r="G196" s="214" t="s">
        <v>67</v>
      </c>
      <c r="H196" s="215">
        <v>2013499</v>
      </c>
      <c r="I196" s="128">
        <v>4</v>
      </c>
      <c r="J196" s="128">
        <v>2013299</v>
      </c>
      <c r="K196" s="128">
        <v>48</v>
      </c>
      <c r="M196" s="220">
        <v>350000</v>
      </c>
      <c r="N196" s="218"/>
      <c r="O196" s="128">
        <v>2013499</v>
      </c>
      <c r="P196" s="206">
        <v>350000</v>
      </c>
      <c r="Q196" s="205">
        <f t="shared" si="27"/>
        <v>35</v>
      </c>
      <c r="R196" s="222">
        <f t="shared" si="29"/>
        <v>35</v>
      </c>
    </row>
    <row r="197" ht="14.25" spans="1:18">
      <c r="A197" s="137" t="s">
        <v>174</v>
      </c>
      <c r="B197" s="210">
        <f t="shared" ref="B197:C197" si="34">SUM(B198:B202)</f>
        <v>0</v>
      </c>
      <c r="C197" s="211">
        <f t="shared" si="34"/>
        <v>0</v>
      </c>
      <c r="D197" s="212">
        <f t="shared" si="23"/>
        <v>0</v>
      </c>
      <c r="E197" s="80"/>
      <c r="F197" s="213">
        <f>SUM(F198:F202)</f>
        <v>0</v>
      </c>
      <c r="G197" s="214" t="s">
        <v>65</v>
      </c>
      <c r="H197" s="215">
        <v>20135</v>
      </c>
      <c r="I197" s="128">
        <v>0</v>
      </c>
      <c r="J197" s="128">
        <v>20133</v>
      </c>
      <c r="K197" s="128">
        <v>158</v>
      </c>
      <c r="N197" s="218"/>
      <c r="O197" s="128">
        <v>20135</v>
      </c>
      <c r="Q197" s="205">
        <f t="shared" si="27"/>
        <v>0</v>
      </c>
      <c r="R197" s="222">
        <f t="shared" si="29"/>
        <v>0</v>
      </c>
    </row>
    <row r="198" ht="14.25" spans="1:18">
      <c r="A198" s="137" t="s">
        <v>66</v>
      </c>
      <c r="B198" s="213"/>
      <c r="C198" s="216">
        <v>0</v>
      </c>
      <c r="D198" s="212">
        <f t="shared" ref="D198:D261" si="35">IF(B198=0,,C198/B198*100)</f>
        <v>0</v>
      </c>
      <c r="E198" s="60"/>
      <c r="F198" s="213"/>
      <c r="G198" s="214" t="s">
        <v>67</v>
      </c>
      <c r="H198" s="215">
        <v>2013501</v>
      </c>
      <c r="I198" s="128">
        <v>0</v>
      </c>
      <c r="J198" s="128">
        <v>2013301</v>
      </c>
      <c r="K198" s="128">
        <v>85</v>
      </c>
      <c r="N198" s="218"/>
      <c r="O198" s="128">
        <v>2013501</v>
      </c>
      <c r="Q198" s="205">
        <f t="shared" si="27"/>
        <v>0</v>
      </c>
      <c r="R198" s="222">
        <f t="shared" si="29"/>
        <v>0</v>
      </c>
    </row>
    <row r="199" ht="14.25" spans="1:18">
      <c r="A199" s="60" t="s">
        <v>68</v>
      </c>
      <c r="B199" s="213"/>
      <c r="C199" s="216">
        <v>0</v>
      </c>
      <c r="D199" s="212">
        <f t="shared" si="35"/>
        <v>0</v>
      </c>
      <c r="E199" s="60"/>
      <c r="F199" s="213"/>
      <c r="G199" s="214" t="s">
        <v>67</v>
      </c>
      <c r="H199" s="215">
        <v>2013502</v>
      </c>
      <c r="I199" s="128">
        <v>0</v>
      </c>
      <c r="J199" s="128">
        <v>2013302</v>
      </c>
      <c r="K199" s="128">
        <v>73</v>
      </c>
      <c r="N199" s="218"/>
      <c r="O199" s="128">
        <v>2013502</v>
      </c>
      <c r="Q199" s="205">
        <f t="shared" si="27"/>
        <v>0</v>
      </c>
      <c r="R199" s="222">
        <f t="shared" si="29"/>
        <v>0</v>
      </c>
    </row>
    <row r="200" ht="14.25" spans="1:18">
      <c r="A200" s="136" t="s">
        <v>69</v>
      </c>
      <c r="B200" s="213"/>
      <c r="C200" s="216">
        <v>0</v>
      </c>
      <c r="D200" s="212">
        <f t="shared" si="35"/>
        <v>0</v>
      </c>
      <c r="E200" s="60"/>
      <c r="F200" s="213"/>
      <c r="G200" s="214" t="s">
        <v>67</v>
      </c>
      <c r="H200" s="215">
        <v>2013503</v>
      </c>
      <c r="I200" s="128">
        <v>0</v>
      </c>
      <c r="J200" s="128">
        <v>2013303</v>
      </c>
      <c r="K200" s="128">
        <v>0</v>
      </c>
      <c r="N200" s="218"/>
      <c r="O200" s="128">
        <v>2013503</v>
      </c>
      <c r="Q200" s="205">
        <f t="shared" si="27"/>
        <v>0</v>
      </c>
      <c r="R200" s="222">
        <f t="shared" si="29"/>
        <v>0</v>
      </c>
    </row>
    <row r="201" ht="14.25" spans="1:18">
      <c r="A201" s="136" t="s">
        <v>76</v>
      </c>
      <c r="B201" s="213"/>
      <c r="C201" s="216">
        <v>0</v>
      </c>
      <c r="D201" s="212">
        <f t="shared" si="35"/>
        <v>0</v>
      </c>
      <c r="E201" s="60"/>
      <c r="F201" s="213"/>
      <c r="G201" s="214" t="s">
        <v>67</v>
      </c>
      <c r="H201" s="215">
        <v>2013550</v>
      </c>
      <c r="I201" s="128">
        <v>0</v>
      </c>
      <c r="J201" s="128">
        <v>2013304</v>
      </c>
      <c r="K201" s="128">
        <v>0</v>
      </c>
      <c r="N201" s="218"/>
      <c r="O201" s="128">
        <v>2013550</v>
      </c>
      <c r="Q201" s="205">
        <f t="shared" si="27"/>
        <v>0</v>
      </c>
      <c r="R201" s="222">
        <f t="shared" si="29"/>
        <v>0</v>
      </c>
    </row>
    <row r="202" ht="14.25" spans="1:18">
      <c r="A202" s="136" t="s">
        <v>175</v>
      </c>
      <c r="B202" s="213"/>
      <c r="C202" s="216">
        <v>0</v>
      </c>
      <c r="D202" s="212">
        <f t="shared" si="35"/>
        <v>0</v>
      </c>
      <c r="E202" s="60"/>
      <c r="F202" s="213"/>
      <c r="G202" s="214" t="s">
        <v>67</v>
      </c>
      <c r="H202" s="215">
        <v>2013599</v>
      </c>
      <c r="I202" s="128">
        <v>0</v>
      </c>
      <c r="J202" s="128">
        <v>2013350</v>
      </c>
      <c r="K202" s="128">
        <v>0</v>
      </c>
      <c r="N202" s="218"/>
      <c r="O202" s="128">
        <v>2013599</v>
      </c>
      <c r="Q202" s="205">
        <f t="shared" si="27"/>
        <v>0</v>
      </c>
      <c r="R202" s="222">
        <f t="shared" si="29"/>
        <v>0</v>
      </c>
    </row>
    <row r="203" ht="14.25" spans="1:18">
      <c r="A203" s="137" t="s">
        <v>176</v>
      </c>
      <c r="B203" s="210">
        <f t="shared" ref="B203:C203" si="36">SUM(B204:B208)</f>
        <v>280</v>
      </c>
      <c r="C203" s="211">
        <f t="shared" si="36"/>
        <v>183</v>
      </c>
      <c r="D203" s="212">
        <f t="shared" si="35"/>
        <v>65.3571428571429</v>
      </c>
      <c r="E203" s="60"/>
      <c r="F203" s="213">
        <f>SUM(F204:F208)</f>
        <v>0</v>
      </c>
      <c r="G203" s="214" t="s">
        <v>65</v>
      </c>
      <c r="H203" s="215">
        <v>20136</v>
      </c>
      <c r="I203" s="128">
        <v>280</v>
      </c>
      <c r="J203" s="128">
        <v>2013399</v>
      </c>
      <c r="K203" s="128">
        <v>0</v>
      </c>
      <c r="N203" s="218"/>
      <c r="O203" s="128">
        <v>20136</v>
      </c>
      <c r="Q203" s="205">
        <f t="shared" si="27"/>
        <v>0</v>
      </c>
      <c r="R203" s="222">
        <f t="shared" si="29"/>
        <v>0</v>
      </c>
    </row>
    <row r="204" ht="14.25" spans="1:18">
      <c r="A204" s="137" t="s">
        <v>66</v>
      </c>
      <c r="B204" s="213">
        <v>66</v>
      </c>
      <c r="C204" s="216">
        <v>64</v>
      </c>
      <c r="D204" s="212">
        <f t="shared" si="35"/>
        <v>96.969696969697</v>
      </c>
      <c r="E204" s="60"/>
      <c r="F204" s="213"/>
      <c r="G204" s="214" t="s">
        <v>67</v>
      </c>
      <c r="H204" s="215">
        <v>2013601</v>
      </c>
      <c r="I204" s="128">
        <v>66</v>
      </c>
      <c r="J204" s="128">
        <v>20134</v>
      </c>
      <c r="K204" s="128">
        <v>157</v>
      </c>
      <c r="M204" s="220">
        <v>640685.95</v>
      </c>
      <c r="N204" s="218"/>
      <c r="O204" s="128">
        <v>2013601</v>
      </c>
      <c r="P204" s="206">
        <v>640685.95</v>
      </c>
      <c r="Q204" s="205">
        <f t="shared" si="27"/>
        <v>64</v>
      </c>
      <c r="R204" s="222">
        <f t="shared" si="29"/>
        <v>64.068595</v>
      </c>
    </row>
    <row r="205" ht="14.25" spans="1:18">
      <c r="A205" s="137" t="s">
        <v>68</v>
      </c>
      <c r="B205" s="213">
        <v>189</v>
      </c>
      <c r="C205" s="216">
        <v>119</v>
      </c>
      <c r="D205" s="212">
        <f t="shared" si="35"/>
        <v>62.962962962963</v>
      </c>
      <c r="E205" s="60"/>
      <c r="F205" s="213"/>
      <c r="G205" s="214" t="s">
        <v>67</v>
      </c>
      <c r="H205" s="215">
        <v>2013602</v>
      </c>
      <c r="I205" s="128">
        <v>189</v>
      </c>
      <c r="J205" s="128">
        <v>2013401</v>
      </c>
      <c r="K205" s="128">
        <v>98</v>
      </c>
      <c r="M205" s="220">
        <v>1194848.6</v>
      </c>
      <c r="N205" s="218"/>
      <c r="O205" s="128">
        <v>2013602</v>
      </c>
      <c r="P205" s="206">
        <v>1194848.6</v>
      </c>
      <c r="Q205" s="205">
        <f t="shared" si="27"/>
        <v>119</v>
      </c>
      <c r="R205" s="222">
        <f t="shared" si="29"/>
        <v>119.48486</v>
      </c>
    </row>
    <row r="206" ht="14.25" spans="1:18">
      <c r="A206" s="136" t="s">
        <v>69</v>
      </c>
      <c r="B206" s="213">
        <v>0</v>
      </c>
      <c r="C206" s="216">
        <v>0</v>
      </c>
      <c r="D206" s="212">
        <f t="shared" si="35"/>
        <v>0</v>
      </c>
      <c r="E206" s="60"/>
      <c r="F206" s="213"/>
      <c r="G206" s="214" t="s">
        <v>67</v>
      </c>
      <c r="H206" s="215">
        <v>2013603</v>
      </c>
      <c r="I206" s="128">
        <v>0</v>
      </c>
      <c r="J206" s="128">
        <v>2013402</v>
      </c>
      <c r="K206" s="128">
        <v>55</v>
      </c>
      <c r="N206" s="218"/>
      <c r="O206" s="128">
        <v>2013603</v>
      </c>
      <c r="Q206" s="205">
        <f t="shared" si="27"/>
        <v>0</v>
      </c>
      <c r="R206" s="222">
        <f t="shared" si="29"/>
        <v>0</v>
      </c>
    </row>
    <row r="207" ht="14.25" spans="1:18">
      <c r="A207" s="136" t="s">
        <v>76</v>
      </c>
      <c r="B207" s="213">
        <v>0</v>
      </c>
      <c r="C207" s="216">
        <v>0</v>
      </c>
      <c r="D207" s="212">
        <f t="shared" si="35"/>
        <v>0</v>
      </c>
      <c r="E207" s="60"/>
      <c r="F207" s="213"/>
      <c r="G207" s="214" t="s">
        <v>67</v>
      </c>
      <c r="H207" s="215">
        <v>2013650</v>
      </c>
      <c r="I207" s="128">
        <v>0</v>
      </c>
      <c r="J207" s="128">
        <v>2013403</v>
      </c>
      <c r="K207" s="128">
        <v>0</v>
      </c>
      <c r="N207" s="218"/>
      <c r="O207" s="128">
        <v>2013650</v>
      </c>
      <c r="Q207" s="205">
        <f t="shared" si="27"/>
        <v>0</v>
      </c>
      <c r="R207" s="222">
        <f t="shared" si="29"/>
        <v>0</v>
      </c>
    </row>
    <row r="208" ht="14.25" spans="1:18">
      <c r="A208" s="136" t="s">
        <v>177</v>
      </c>
      <c r="B208" s="213">
        <v>25</v>
      </c>
      <c r="C208" s="216">
        <v>0</v>
      </c>
      <c r="D208" s="212">
        <f t="shared" si="35"/>
        <v>0</v>
      </c>
      <c r="E208" s="60"/>
      <c r="F208" s="213"/>
      <c r="G208" s="214" t="s">
        <v>67</v>
      </c>
      <c r="H208" s="215">
        <v>2013699</v>
      </c>
      <c r="I208" s="128">
        <v>25</v>
      </c>
      <c r="J208" s="128">
        <v>2013404</v>
      </c>
      <c r="K208" s="128">
        <v>0</v>
      </c>
      <c r="N208" s="218"/>
      <c r="O208" s="128">
        <v>2013699</v>
      </c>
      <c r="Q208" s="205">
        <f t="shared" si="27"/>
        <v>0</v>
      </c>
      <c r="R208" s="222">
        <f t="shared" si="29"/>
        <v>0</v>
      </c>
    </row>
    <row r="209" ht="14.25" spans="1:18">
      <c r="A209" s="136" t="s">
        <v>178</v>
      </c>
      <c r="B209" s="210">
        <f t="shared" ref="B209:C209" si="37">SUM(B210:B215)</f>
        <v>0</v>
      </c>
      <c r="C209" s="211">
        <f t="shared" si="37"/>
        <v>0</v>
      </c>
      <c r="D209" s="212">
        <f t="shared" si="35"/>
        <v>0</v>
      </c>
      <c r="E209" s="60"/>
      <c r="F209" s="213">
        <f>SUM(F210:F215)</f>
        <v>0</v>
      </c>
      <c r="G209" s="214" t="s">
        <v>65</v>
      </c>
      <c r="H209" s="215">
        <v>20137</v>
      </c>
      <c r="I209" s="128">
        <v>0</v>
      </c>
      <c r="J209" s="128">
        <v>2013405</v>
      </c>
      <c r="K209" s="128">
        <v>0</v>
      </c>
      <c r="N209" s="218"/>
      <c r="O209" s="128">
        <v>20137</v>
      </c>
      <c r="Q209" s="205">
        <f t="shared" si="27"/>
        <v>0</v>
      </c>
      <c r="R209" s="222">
        <f t="shared" si="29"/>
        <v>0</v>
      </c>
    </row>
    <row r="210" ht="14.25" spans="1:18">
      <c r="A210" s="136" t="s">
        <v>66</v>
      </c>
      <c r="B210" s="213"/>
      <c r="C210" s="216">
        <v>0</v>
      </c>
      <c r="D210" s="212">
        <f t="shared" si="35"/>
        <v>0</v>
      </c>
      <c r="E210" s="60"/>
      <c r="F210" s="213"/>
      <c r="G210" s="214" t="s">
        <v>67</v>
      </c>
      <c r="H210" s="215">
        <v>2013701</v>
      </c>
      <c r="I210" s="128">
        <v>0</v>
      </c>
      <c r="J210" s="128">
        <v>2013450</v>
      </c>
      <c r="K210" s="128">
        <v>0</v>
      </c>
      <c r="N210" s="218"/>
      <c r="O210" s="128">
        <v>2013701</v>
      </c>
      <c r="Q210" s="205">
        <f t="shared" si="27"/>
        <v>0</v>
      </c>
      <c r="R210" s="222">
        <f t="shared" si="29"/>
        <v>0</v>
      </c>
    </row>
    <row r="211" ht="14.25" spans="1:18">
      <c r="A211" s="136" t="s">
        <v>68</v>
      </c>
      <c r="B211" s="213"/>
      <c r="C211" s="216">
        <v>0</v>
      </c>
      <c r="D211" s="212">
        <f t="shared" si="35"/>
        <v>0</v>
      </c>
      <c r="E211" s="60"/>
      <c r="F211" s="213"/>
      <c r="G211" s="214" t="s">
        <v>67</v>
      </c>
      <c r="H211" s="215">
        <v>2013702</v>
      </c>
      <c r="I211" s="128">
        <v>0</v>
      </c>
      <c r="J211" s="128">
        <v>2013499</v>
      </c>
      <c r="K211" s="128">
        <v>4</v>
      </c>
      <c r="N211" s="218"/>
      <c r="O211" s="128">
        <v>2013702</v>
      </c>
      <c r="Q211" s="205">
        <f t="shared" si="27"/>
        <v>0</v>
      </c>
      <c r="R211" s="222">
        <f t="shared" si="29"/>
        <v>0</v>
      </c>
    </row>
    <row r="212" ht="14.25" spans="1:18">
      <c r="A212" s="136" t="s">
        <v>69</v>
      </c>
      <c r="B212" s="213"/>
      <c r="C212" s="216">
        <v>0</v>
      </c>
      <c r="D212" s="212">
        <f t="shared" si="35"/>
        <v>0</v>
      </c>
      <c r="E212" s="60"/>
      <c r="F212" s="213"/>
      <c r="G212" s="214" t="s">
        <v>67</v>
      </c>
      <c r="H212" s="215">
        <v>2013703</v>
      </c>
      <c r="I212" s="128">
        <v>0</v>
      </c>
      <c r="J212" s="128">
        <v>20135</v>
      </c>
      <c r="K212" s="128">
        <v>0</v>
      </c>
      <c r="N212" s="218"/>
      <c r="O212" s="128">
        <v>2013703</v>
      </c>
      <c r="Q212" s="205">
        <f t="shared" si="27"/>
        <v>0</v>
      </c>
      <c r="R212" s="222">
        <f t="shared" si="29"/>
        <v>0</v>
      </c>
    </row>
    <row r="213" ht="14.25" spans="1:18">
      <c r="A213" s="136" t="s">
        <v>179</v>
      </c>
      <c r="B213" s="213"/>
      <c r="C213" s="216">
        <v>0</v>
      </c>
      <c r="D213" s="212">
        <f t="shared" si="35"/>
        <v>0</v>
      </c>
      <c r="E213" s="60"/>
      <c r="F213" s="213"/>
      <c r="G213" s="214" t="s">
        <v>67</v>
      </c>
      <c r="H213" s="215">
        <v>2013704</v>
      </c>
      <c r="I213" s="128">
        <v>0</v>
      </c>
      <c r="J213" s="128">
        <v>2013501</v>
      </c>
      <c r="K213" s="128">
        <v>0</v>
      </c>
      <c r="N213" s="218"/>
      <c r="O213" s="128">
        <v>2013704</v>
      </c>
      <c r="Q213" s="205">
        <f t="shared" si="27"/>
        <v>0</v>
      </c>
      <c r="R213" s="222">
        <f t="shared" si="29"/>
        <v>0</v>
      </c>
    </row>
    <row r="214" ht="14.25" spans="1:18">
      <c r="A214" s="136" t="s">
        <v>76</v>
      </c>
      <c r="B214" s="213"/>
      <c r="C214" s="216">
        <v>0</v>
      </c>
      <c r="D214" s="212">
        <f t="shared" si="35"/>
        <v>0</v>
      </c>
      <c r="E214" s="60"/>
      <c r="F214" s="213"/>
      <c r="G214" s="214" t="s">
        <v>67</v>
      </c>
      <c r="H214" s="215">
        <v>2013750</v>
      </c>
      <c r="I214" s="128">
        <v>0</v>
      </c>
      <c r="J214" s="128">
        <v>2013502</v>
      </c>
      <c r="K214" s="128">
        <v>0</v>
      </c>
      <c r="N214" s="218"/>
      <c r="O214" s="128">
        <v>2013750</v>
      </c>
      <c r="Q214" s="205">
        <f t="shared" si="27"/>
        <v>0</v>
      </c>
      <c r="R214" s="222">
        <f t="shared" si="29"/>
        <v>0</v>
      </c>
    </row>
    <row r="215" ht="14.25" spans="1:18">
      <c r="A215" s="136" t="s">
        <v>180</v>
      </c>
      <c r="B215" s="213"/>
      <c r="C215" s="216">
        <v>0</v>
      </c>
      <c r="D215" s="212">
        <f t="shared" si="35"/>
        <v>0</v>
      </c>
      <c r="E215" s="60"/>
      <c r="F215" s="213"/>
      <c r="G215" s="214" t="s">
        <v>67</v>
      </c>
      <c r="H215" s="215">
        <v>2013799</v>
      </c>
      <c r="I215" s="128">
        <v>0</v>
      </c>
      <c r="J215" s="128">
        <v>2013503</v>
      </c>
      <c r="K215" s="128">
        <v>0</v>
      </c>
      <c r="N215" s="218"/>
      <c r="O215" s="128">
        <v>2013799</v>
      </c>
      <c r="Q215" s="205">
        <f t="shared" si="27"/>
        <v>0</v>
      </c>
      <c r="R215" s="222">
        <f t="shared" si="29"/>
        <v>0</v>
      </c>
    </row>
    <row r="216" ht="14.25" spans="1:18">
      <c r="A216" s="136" t="s">
        <v>181</v>
      </c>
      <c r="B216" s="210">
        <f t="shared" ref="B216:C216" si="38">SUM(B217:B230)</f>
        <v>1047</v>
      </c>
      <c r="C216" s="211">
        <f t="shared" si="38"/>
        <v>985</v>
      </c>
      <c r="D216" s="212">
        <f t="shared" si="35"/>
        <v>94.0783190066858</v>
      </c>
      <c r="E216" s="60"/>
      <c r="F216" s="213">
        <f>SUM(F217:F230)</f>
        <v>0</v>
      </c>
      <c r="G216" s="214" t="s">
        <v>65</v>
      </c>
      <c r="H216" s="215">
        <v>20138</v>
      </c>
      <c r="I216" s="128">
        <v>1047</v>
      </c>
      <c r="J216" s="128">
        <v>2013550</v>
      </c>
      <c r="K216" s="128">
        <v>0</v>
      </c>
      <c r="N216" s="218"/>
      <c r="O216" s="128">
        <v>20138</v>
      </c>
      <c r="Q216" s="205">
        <f t="shared" si="27"/>
        <v>0</v>
      </c>
      <c r="R216" s="222">
        <f t="shared" si="29"/>
        <v>0</v>
      </c>
    </row>
    <row r="217" ht="14.25" spans="1:18">
      <c r="A217" s="136" t="s">
        <v>66</v>
      </c>
      <c r="B217" s="213">
        <v>751</v>
      </c>
      <c r="C217" s="216">
        <v>762</v>
      </c>
      <c r="D217" s="212">
        <f t="shared" si="35"/>
        <v>101.464713715047</v>
      </c>
      <c r="E217" s="60"/>
      <c r="F217" s="213"/>
      <c r="G217" s="214" t="s">
        <v>67</v>
      </c>
      <c r="H217" s="215">
        <v>2013801</v>
      </c>
      <c r="I217" s="128">
        <v>751</v>
      </c>
      <c r="J217" s="128">
        <v>2013599</v>
      </c>
      <c r="K217" s="128">
        <v>0</v>
      </c>
      <c r="M217" s="220">
        <v>7616013.12</v>
      </c>
      <c r="N217" s="218"/>
      <c r="O217" s="128">
        <v>2013801</v>
      </c>
      <c r="P217" s="206">
        <v>7616013.12</v>
      </c>
      <c r="Q217" s="205">
        <f t="shared" si="27"/>
        <v>762</v>
      </c>
      <c r="R217" s="222">
        <f t="shared" si="29"/>
        <v>761.601312</v>
      </c>
    </row>
    <row r="218" ht="14.25" spans="1:18">
      <c r="A218" s="136" t="s">
        <v>68</v>
      </c>
      <c r="B218" s="213">
        <v>121</v>
      </c>
      <c r="C218" s="216">
        <v>115</v>
      </c>
      <c r="D218" s="212">
        <f t="shared" si="35"/>
        <v>95.0413223140496</v>
      </c>
      <c r="E218" s="60"/>
      <c r="F218" s="213"/>
      <c r="G218" s="214" t="s">
        <v>67</v>
      </c>
      <c r="H218" s="215">
        <v>2013802</v>
      </c>
      <c r="I218" s="128">
        <v>121</v>
      </c>
      <c r="J218" s="128">
        <v>20136</v>
      </c>
      <c r="K218" s="128">
        <v>280</v>
      </c>
      <c r="M218" s="220">
        <v>1148332</v>
      </c>
      <c r="N218" s="218"/>
      <c r="O218" s="128">
        <v>2013802</v>
      </c>
      <c r="P218" s="206">
        <v>1148332</v>
      </c>
      <c r="Q218" s="205">
        <f t="shared" si="27"/>
        <v>115</v>
      </c>
      <c r="R218" s="222">
        <f t="shared" si="29"/>
        <v>114.8332</v>
      </c>
    </row>
    <row r="219" ht="14.25" spans="1:18">
      <c r="A219" s="136" t="s">
        <v>69</v>
      </c>
      <c r="B219" s="213">
        <v>0</v>
      </c>
      <c r="C219" s="216">
        <v>0</v>
      </c>
      <c r="D219" s="212">
        <f t="shared" si="35"/>
        <v>0</v>
      </c>
      <c r="E219" s="60"/>
      <c r="F219" s="213"/>
      <c r="G219" s="214" t="s">
        <v>67</v>
      </c>
      <c r="H219" s="215">
        <v>2013803</v>
      </c>
      <c r="I219" s="128">
        <v>0</v>
      </c>
      <c r="J219" s="128">
        <v>2013601</v>
      </c>
      <c r="K219" s="128">
        <v>66</v>
      </c>
      <c r="N219" s="218"/>
      <c r="O219" s="128">
        <v>2013803</v>
      </c>
      <c r="Q219" s="205">
        <f t="shared" si="27"/>
        <v>0</v>
      </c>
      <c r="R219" s="222">
        <f t="shared" si="29"/>
        <v>0</v>
      </c>
    </row>
    <row r="220" ht="14.25" spans="1:18">
      <c r="A220" s="136" t="s">
        <v>182</v>
      </c>
      <c r="B220" s="213">
        <v>15</v>
      </c>
      <c r="C220" s="216">
        <v>7</v>
      </c>
      <c r="D220" s="212">
        <f t="shared" si="35"/>
        <v>46.6666666666667</v>
      </c>
      <c r="E220" s="60"/>
      <c r="F220" s="213"/>
      <c r="G220" s="214" t="s">
        <v>67</v>
      </c>
      <c r="H220" s="215">
        <v>2013804</v>
      </c>
      <c r="I220" s="128">
        <v>15</v>
      </c>
      <c r="J220" s="128">
        <v>2013602</v>
      </c>
      <c r="K220" s="128">
        <v>189</v>
      </c>
      <c r="M220" s="220">
        <v>70000</v>
      </c>
      <c r="N220" s="218"/>
      <c r="O220" s="128">
        <v>2013804</v>
      </c>
      <c r="P220" s="206">
        <v>70000</v>
      </c>
      <c r="Q220" s="205">
        <f t="shared" si="27"/>
        <v>7</v>
      </c>
      <c r="R220" s="222">
        <f t="shared" si="29"/>
        <v>7</v>
      </c>
    </row>
    <row r="221" ht="14.25" spans="1:18">
      <c r="A221" s="136" t="s">
        <v>183</v>
      </c>
      <c r="B221" s="213">
        <v>30</v>
      </c>
      <c r="C221" s="216">
        <v>31</v>
      </c>
      <c r="D221" s="212">
        <f t="shared" si="35"/>
        <v>103.333333333333</v>
      </c>
      <c r="E221" s="60"/>
      <c r="F221" s="213"/>
      <c r="G221" s="214" t="s">
        <v>67</v>
      </c>
      <c r="H221" s="215">
        <v>2013805</v>
      </c>
      <c r="I221" s="128">
        <v>30</v>
      </c>
      <c r="J221" s="128">
        <v>2013603</v>
      </c>
      <c r="K221" s="128">
        <v>0</v>
      </c>
      <c r="M221" s="220">
        <v>310000</v>
      </c>
      <c r="N221" s="218"/>
      <c r="O221" s="128">
        <v>2013805</v>
      </c>
      <c r="P221" s="206">
        <v>310000</v>
      </c>
      <c r="Q221" s="205">
        <f t="shared" ref="Q221:Q284" si="39">ROUND(R221,0)</f>
        <v>31</v>
      </c>
      <c r="R221" s="222">
        <f t="shared" si="29"/>
        <v>31</v>
      </c>
    </row>
    <row r="222" ht="14.25" spans="1:18">
      <c r="A222" s="136" t="s">
        <v>108</v>
      </c>
      <c r="B222" s="213">
        <v>0</v>
      </c>
      <c r="C222" s="216">
        <v>0</v>
      </c>
      <c r="D222" s="212">
        <f t="shared" si="35"/>
        <v>0</v>
      </c>
      <c r="E222" s="60"/>
      <c r="F222" s="213"/>
      <c r="G222" s="214" t="s">
        <v>67</v>
      </c>
      <c r="H222" s="215">
        <v>2013808</v>
      </c>
      <c r="I222" s="128">
        <v>0</v>
      </c>
      <c r="J222" s="128">
        <v>2013650</v>
      </c>
      <c r="K222" s="128">
        <v>0</v>
      </c>
      <c r="N222" s="218"/>
      <c r="O222" s="128">
        <v>2013808</v>
      </c>
      <c r="Q222" s="205">
        <f t="shared" si="39"/>
        <v>0</v>
      </c>
      <c r="R222" s="222">
        <f t="shared" si="29"/>
        <v>0</v>
      </c>
    </row>
    <row r="223" ht="14.25" spans="1:18">
      <c r="A223" s="136" t="s">
        <v>184</v>
      </c>
      <c r="B223" s="213">
        <v>20</v>
      </c>
      <c r="C223" s="216">
        <v>13</v>
      </c>
      <c r="D223" s="212">
        <f t="shared" si="35"/>
        <v>65</v>
      </c>
      <c r="E223" s="60"/>
      <c r="F223" s="213"/>
      <c r="G223" s="214" t="s">
        <v>67</v>
      </c>
      <c r="H223" s="215">
        <v>2013810</v>
      </c>
      <c r="I223" s="128">
        <v>20</v>
      </c>
      <c r="J223" s="128">
        <v>2013699</v>
      </c>
      <c r="K223" s="128">
        <v>25</v>
      </c>
      <c r="M223" s="220">
        <v>125000</v>
      </c>
      <c r="N223" s="218"/>
      <c r="O223" s="128">
        <v>2013810</v>
      </c>
      <c r="P223" s="206">
        <v>125000</v>
      </c>
      <c r="Q223" s="205">
        <f t="shared" si="39"/>
        <v>13</v>
      </c>
      <c r="R223" s="222">
        <f t="shared" si="29"/>
        <v>12.5</v>
      </c>
    </row>
    <row r="224" ht="14.25" spans="1:18">
      <c r="A224" s="136" t="s">
        <v>185</v>
      </c>
      <c r="B224" s="213">
        <v>2</v>
      </c>
      <c r="C224" s="216">
        <v>3</v>
      </c>
      <c r="D224" s="212">
        <f t="shared" si="35"/>
        <v>150</v>
      </c>
      <c r="E224" s="60"/>
      <c r="F224" s="213"/>
      <c r="G224" s="214" t="s">
        <v>67</v>
      </c>
      <c r="H224" s="215">
        <v>2013812</v>
      </c>
      <c r="I224" s="128">
        <v>2</v>
      </c>
      <c r="J224" s="128">
        <v>20137</v>
      </c>
      <c r="K224" s="128">
        <v>0</v>
      </c>
      <c r="M224" s="220">
        <v>30000</v>
      </c>
      <c r="N224" s="218"/>
      <c r="O224" s="128">
        <v>2013812</v>
      </c>
      <c r="P224" s="206">
        <v>30000</v>
      </c>
      <c r="Q224" s="205">
        <f t="shared" si="39"/>
        <v>3</v>
      </c>
      <c r="R224" s="222">
        <f t="shared" si="29"/>
        <v>3</v>
      </c>
    </row>
    <row r="225" ht="14.25" spans="1:18">
      <c r="A225" s="136" t="s">
        <v>186</v>
      </c>
      <c r="B225" s="213">
        <v>0</v>
      </c>
      <c r="C225" s="216">
        <v>0</v>
      </c>
      <c r="D225" s="212">
        <f t="shared" si="35"/>
        <v>0</v>
      </c>
      <c r="E225" s="60"/>
      <c r="F225" s="213"/>
      <c r="G225" s="214" t="s">
        <v>67</v>
      </c>
      <c r="H225" s="215">
        <v>2013813</v>
      </c>
      <c r="I225" s="128">
        <v>0</v>
      </c>
      <c r="J225" s="128">
        <v>2013701</v>
      </c>
      <c r="K225" s="128">
        <v>0</v>
      </c>
      <c r="N225" s="218"/>
      <c r="O225" s="128">
        <v>2013813</v>
      </c>
      <c r="Q225" s="205">
        <f t="shared" si="39"/>
        <v>0</v>
      </c>
      <c r="R225" s="222">
        <f t="shared" si="29"/>
        <v>0</v>
      </c>
    </row>
    <row r="226" ht="14.25" spans="1:18">
      <c r="A226" s="136" t="s">
        <v>187</v>
      </c>
      <c r="B226" s="213">
        <v>1</v>
      </c>
      <c r="C226" s="216">
        <v>2</v>
      </c>
      <c r="D226" s="212">
        <f t="shared" si="35"/>
        <v>200</v>
      </c>
      <c r="E226" s="60"/>
      <c r="F226" s="213"/>
      <c r="G226" s="214" t="s">
        <v>67</v>
      </c>
      <c r="H226" s="215">
        <v>2013814</v>
      </c>
      <c r="I226" s="128">
        <v>1</v>
      </c>
      <c r="J226" s="128">
        <v>2013702</v>
      </c>
      <c r="K226" s="128">
        <v>0</v>
      </c>
      <c r="M226" s="220">
        <v>20000</v>
      </c>
      <c r="N226" s="218"/>
      <c r="O226" s="128">
        <v>2013814</v>
      </c>
      <c r="P226" s="206">
        <v>20000</v>
      </c>
      <c r="Q226" s="205">
        <f t="shared" si="39"/>
        <v>2</v>
      </c>
      <c r="R226" s="222">
        <f t="shared" si="29"/>
        <v>2</v>
      </c>
    </row>
    <row r="227" ht="14.25" spans="1:18">
      <c r="A227" s="136" t="s">
        <v>188</v>
      </c>
      <c r="B227" s="213">
        <v>1</v>
      </c>
      <c r="C227" s="216">
        <v>2</v>
      </c>
      <c r="D227" s="212">
        <f t="shared" si="35"/>
        <v>200</v>
      </c>
      <c r="E227" s="60"/>
      <c r="F227" s="213"/>
      <c r="G227" s="214" t="s">
        <v>67</v>
      </c>
      <c r="H227" s="215">
        <v>2013815</v>
      </c>
      <c r="I227" s="128">
        <v>1</v>
      </c>
      <c r="J227" s="128">
        <v>2013703</v>
      </c>
      <c r="K227" s="128">
        <v>0</v>
      </c>
      <c r="M227" s="220">
        <v>20000</v>
      </c>
      <c r="N227" s="218"/>
      <c r="O227" s="128">
        <v>2013815</v>
      </c>
      <c r="P227" s="206">
        <v>20000</v>
      </c>
      <c r="Q227" s="205">
        <f t="shared" si="39"/>
        <v>2</v>
      </c>
      <c r="R227" s="222">
        <f t="shared" si="29"/>
        <v>2</v>
      </c>
    </row>
    <row r="228" ht="14.25" spans="1:18">
      <c r="A228" s="136" t="s">
        <v>189</v>
      </c>
      <c r="B228" s="213">
        <v>7</v>
      </c>
      <c r="C228" s="216">
        <v>8</v>
      </c>
      <c r="D228" s="212">
        <f t="shared" si="35"/>
        <v>114.285714285714</v>
      </c>
      <c r="E228" s="60"/>
      <c r="F228" s="213"/>
      <c r="G228" s="214" t="s">
        <v>67</v>
      </c>
      <c r="H228" s="215">
        <v>2013816</v>
      </c>
      <c r="I228" s="128">
        <v>7</v>
      </c>
      <c r="J228" s="128">
        <v>2013704</v>
      </c>
      <c r="K228" s="128">
        <v>0</v>
      </c>
      <c r="M228" s="220">
        <v>75000</v>
      </c>
      <c r="N228" s="218"/>
      <c r="O228" s="128">
        <v>2013816</v>
      </c>
      <c r="P228" s="206">
        <v>75000</v>
      </c>
      <c r="Q228" s="205">
        <f t="shared" si="39"/>
        <v>8</v>
      </c>
      <c r="R228" s="222">
        <f t="shared" ref="R228:R291" si="40">P228/10000</f>
        <v>7.5</v>
      </c>
    </row>
    <row r="229" ht="14.25" spans="1:18">
      <c r="A229" s="136" t="s">
        <v>76</v>
      </c>
      <c r="B229" s="213">
        <v>0</v>
      </c>
      <c r="C229" s="216">
        <v>0</v>
      </c>
      <c r="D229" s="212">
        <f t="shared" si="35"/>
        <v>0</v>
      </c>
      <c r="E229" s="60"/>
      <c r="F229" s="213"/>
      <c r="G229" s="214" t="s">
        <v>67</v>
      </c>
      <c r="H229" s="215">
        <v>2013850</v>
      </c>
      <c r="I229" s="128">
        <v>0</v>
      </c>
      <c r="J229" s="128">
        <v>2013750</v>
      </c>
      <c r="K229" s="128">
        <v>0</v>
      </c>
      <c r="N229" s="218"/>
      <c r="O229" s="128">
        <v>2013850</v>
      </c>
      <c r="Q229" s="205">
        <f t="shared" si="39"/>
        <v>0</v>
      </c>
      <c r="R229" s="222">
        <f t="shared" si="40"/>
        <v>0</v>
      </c>
    </row>
    <row r="230" ht="14.25" spans="1:18">
      <c r="A230" s="136" t="s">
        <v>190</v>
      </c>
      <c r="B230" s="213">
        <v>99</v>
      </c>
      <c r="C230" s="216">
        <v>42</v>
      </c>
      <c r="D230" s="212">
        <f t="shared" si="35"/>
        <v>42.4242424242424</v>
      </c>
      <c r="E230" s="60"/>
      <c r="F230" s="213"/>
      <c r="G230" s="214" t="s">
        <v>67</v>
      </c>
      <c r="H230" s="215">
        <v>2013899</v>
      </c>
      <c r="I230" s="128">
        <v>99</v>
      </c>
      <c r="J230" s="128">
        <v>2013799</v>
      </c>
      <c r="K230" s="128">
        <v>0</v>
      </c>
      <c r="M230" s="220">
        <v>215000</v>
      </c>
      <c r="N230" s="218"/>
      <c r="O230" s="128">
        <v>2013899</v>
      </c>
      <c r="P230" s="206">
        <v>215000</v>
      </c>
      <c r="Q230" s="205">
        <f t="shared" si="39"/>
        <v>22</v>
      </c>
      <c r="R230" s="222">
        <f t="shared" si="40"/>
        <v>21.5</v>
      </c>
    </row>
    <row r="231" ht="14.25" spans="1:18">
      <c r="A231" s="136" t="s">
        <v>191</v>
      </c>
      <c r="B231" s="210">
        <f t="shared" ref="B231:C231" si="41">SUM(B232:B233)</f>
        <v>15121</v>
      </c>
      <c r="C231" s="211">
        <f t="shared" si="41"/>
        <v>11552</v>
      </c>
      <c r="D231" s="212">
        <f t="shared" si="35"/>
        <v>76.3970636862641</v>
      </c>
      <c r="E231" s="60"/>
      <c r="F231" s="213">
        <f>SUM(F232:F233)</f>
        <v>0</v>
      </c>
      <c r="G231" s="214" t="s">
        <v>65</v>
      </c>
      <c r="H231" s="215">
        <v>20199</v>
      </c>
      <c r="I231" s="128">
        <v>15121</v>
      </c>
      <c r="J231" s="128">
        <v>20138</v>
      </c>
      <c r="K231" s="128">
        <v>1047</v>
      </c>
      <c r="N231" s="218"/>
      <c r="O231" s="128">
        <v>20199</v>
      </c>
      <c r="Q231" s="205">
        <f t="shared" si="39"/>
        <v>0</v>
      </c>
      <c r="R231" s="222">
        <f t="shared" si="40"/>
        <v>0</v>
      </c>
    </row>
    <row r="232" ht="14.25" spans="1:18">
      <c r="A232" s="137" t="s">
        <v>192</v>
      </c>
      <c r="B232" s="213">
        <v>2</v>
      </c>
      <c r="C232" s="216">
        <v>0</v>
      </c>
      <c r="D232" s="212">
        <f t="shared" si="35"/>
        <v>0</v>
      </c>
      <c r="E232" s="60"/>
      <c r="F232" s="213"/>
      <c r="G232" s="214" t="s">
        <v>67</v>
      </c>
      <c r="H232" s="215">
        <v>2019901</v>
      </c>
      <c r="I232" s="128">
        <v>2</v>
      </c>
      <c r="J232" s="128">
        <v>2013801</v>
      </c>
      <c r="K232" s="128">
        <v>751</v>
      </c>
      <c r="N232" s="218"/>
      <c r="O232" s="128">
        <v>2019901</v>
      </c>
      <c r="Q232" s="205">
        <f t="shared" si="39"/>
        <v>0</v>
      </c>
      <c r="R232" s="222">
        <f t="shared" si="40"/>
        <v>0</v>
      </c>
    </row>
    <row r="233" ht="14.25" spans="1:18">
      <c r="A233" s="137" t="s">
        <v>193</v>
      </c>
      <c r="B233" s="213">
        <v>15119</v>
      </c>
      <c r="C233" s="216">
        <v>11552</v>
      </c>
      <c r="D233" s="212">
        <f t="shared" si="35"/>
        <v>76.4071697863615</v>
      </c>
      <c r="E233" s="60"/>
      <c r="F233" s="213"/>
      <c r="G233" s="214" t="s">
        <v>67</v>
      </c>
      <c r="H233" s="215">
        <v>2019999</v>
      </c>
      <c r="I233" s="128">
        <v>15119</v>
      </c>
      <c r="J233" s="128">
        <v>2013802</v>
      </c>
      <c r="K233" s="128">
        <v>121</v>
      </c>
      <c r="M233" s="220">
        <v>115518556.22</v>
      </c>
      <c r="N233" s="218"/>
      <c r="O233" s="128">
        <v>2019999</v>
      </c>
      <c r="P233" s="128">
        <v>115518556.22</v>
      </c>
      <c r="Q233" s="205">
        <f t="shared" si="39"/>
        <v>11552</v>
      </c>
      <c r="R233" s="222">
        <f t="shared" si="40"/>
        <v>11551.855622</v>
      </c>
    </row>
    <row r="234" ht="14.25" spans="1:18">
      <c r="A234" s="60" t="s">
        <v>194</v>
      </c>
      <c r="B234" s="210">
        <f t="shared" ref="B234:C234" si="42">SUM(B235:B237)</f>
        <v>0</v>
      </c>
      <c r="C234" s="211">
        <f t="shared" si="42"/>
        <v>0</v>
      </c>
      <c r="D234" s="212">
        <f t="shared" si="35"/>
        <v>0</v>
      </c>
      <c r="E234" s="60"/>
      <c r="F234" s="213">
        <f>SUM(F235:F237)</f>
        <v>0</v>
      </c>
      <c r="G234" s="214" t="s">
        <v>63</v>
      </c>
      <c r="H234" s="215">
        <v>202</v>
      </c>
      <c r="I234" s="128">
        <v>0</v>
      </c>
      <c r="J234" s="128">
        <v>2013803</v>
      </c>
      <c r="K234" s="128">
        <v>0</v>
      </c>
      <c r="N234" s="218"/>
      <c r="O234" s="128">
        <v>202</v>
      </c>
      <c r="Q234" s="205">
        <f t="shared" si="39"/>
        <v>0</v>
      </c>
      <c r="R234" s="222">
        <f t="shared" si="40"/>
        <v>0</v>
      </c>
    </row>
    <row r="235" ht="14.25" spans="1:18">
      <c r="A235" s="136" t="s">
        <v>195</v>
      </c>
      <c r="B235" s="213"/>
      <c r="C235" s="216">
        <v>0</v>
      </c>
      <c r="D235" s="212">
        <f t="shared" si="35"/>
        <v>0</v>
      </c>
      <c r="E235" s="60"/>
      <c r="F235" s="213"/>
      <c r="G235" s="214" t="s">
        <v>65</v>
      </c>
      <c r="H235" s="215">
        <v>20205</v>
      </c>
      <c r="I235" s="128">
        <v>0</v>
      </c>
      <c r="J235" s="128">
        <v>2013804</v>
      </c>
      <c r="K235" s="128">
        <v>15</v>
      </c>
      <c r="N235" s="218"/>
      <c r="O235" s="128">
        <v>20205</v>
      </c>
      <c r="Q235" s="205">
        <f t="shared" si="39"/>
        <v>0</v>
      </c>
      <c r="R235" s="222">
        <f t="shared" si="40"/>
        <v>0</v>
      </c>
    </row>
    <row r="236" ht="14.25" spans="1:18">
      <c r="A236" s="136" t="s">
        <v>196</v>
      </c>
      <c r="B236" s="224"/>
      <c r="C236" s="226"/>
      <c r="D236" s="212">
        <f t="shared" si="35"/>
        <v>0</v>
      </c>
      <c r="E236" s="60"/>
      <c r="F236" s="224"/>
      <c r="G236" s="223" t="s">
        <v>65</v>
      </c>
      <c r="H236" s="227">
        <v>20206</v>
      </c>
      <c r="I236" s="128">
        <v>0</v>
      </c>
      <c r="J236" s="128">
        <v>2013805</v>
      </c>
      <c r="K236" s="128">
        <v>30</v>
      </c>
      <c r="N236" s="218"/>
      <c r="O236" s="128">
        <v>20206</v>
      </c>
      <c r="Q236" s="205">
        <f t="shared" si="39"/>
        <v>0</v>
      </c>
      <c r="R236" s="222">
        <f t="shared" si="40"/>
        <v>0</v>
      </c>
    </row>
    <row r="237" ht="14.25" spans="1:18">
      <c r="A237" s="136" t="s">
        <v>197</v>
      </c>
      <c r="B237" s="213"/>
      <c r="C237" s="216">
        <v>0</v>
      </c>
      <c r="D237" s="212">
        <f t="shared" si="35"/>
        <v>0</v>
      </c>
      <c r="E237" s="60"/>
      <c r="F237" s="213"/>
      <c r="G237" s="214" t="s">
        <v>65</v>
      </c>
      <c r="H237" s="215">
        <v>20299</v>
      </c>
      <c r="I237" s="128">
        <v>0</v>
      </c>
      <c r="J237" s="128">
        <v>2013808</v>
      </c>
      <c r="K237" s="128">
        <v>0</v>
      </c>
      <c r="N237" s="218"/>
      <c r="O237" s="128">
        <v>20299</v>
      </c>
      <c r="Q237" s="205">
        <f t="shared" si="39"/>
        <v>0</v>
      </c>
      <c r="R237" s="222">
        <f t="shared" si="40"/>
        <v>0</v>
      </c>
    </row>
    <row r="238" ht="14.25" spans="1:18">
      <c r="A238" s="60" t="s">
        <v>198</v>
      </c>
      <c r="B238" s="210">
        <f t="shared" ref="B238:C238" si="43">SUM(B239,B249)</f>
        <v>0</v>
      </c>
      <c r="C238" s="211">
        <f t="shared" si="43"/>
        <v>220</v>
      </c>
      <c r="D238" s="212">
        <f t="shared" si="35"/>
        <v>0</v>
      </c>
      <c r="E238" s="60"/>
      <c r="F238" s="228">
        <f>SUM(F239,F249)</f>
        <v>0</v>
      </c>
      <c r="G238" s="229" t="s">
        <v>63</v>
      </c>
      <c r="H238" s="230">
        <v>203</v>
      </c>
      <c r="I238" s="128">
        <v>0</v>
      </c>
      <c r="J238" s="128">
        <v>2013810</v>
      </c>
      <c r="K238" s="128">
        <v>20</v>
      </c>
      <c r="N238" s="218"/>
      <c r="O238" s="128">
        <v>203</v>
      </c>
      <c r="Q238" s="205">
        <f t="shared" si="39"/>
        <v>0</v>
      </c>
      <c r="R238" s="222">
        <f t="shared" si="40"/>
        <v>0</v>
      </c>
    </row>
    <row r="239" ht="14.25" spans="1:18">
      <c r="A239" s="137" t="s">
        <v>199</v>
      </c>
      <c r="B239" s="210">
        <f t="shared" ref="B239:C239" si="44">SUM(B240:B248)</f>
        <v>0</v>
      </c>
      <c r="C239" s="211">
        <f t="shared" si="44"/>
        <v>209</v>
      </c>
      <c r="D239" s="212">
        <f t="shared" si="35"/>
        <v>0</v>
      </c>
      <c r="E239" s="60"/>
      <c r="F239" s="213">
        <f>SUM(F240:F248)</f>
        <v>0</v>
      </c>
      <c r="G239" s="214" t="s">
        <v>65</v>
      </c>
      <c r="H239" s="215">
        <v>20306</v>
      </c>
      <c r="I239" s="128">
        <v>0</v>
      </c>
      <c r="J239" s="128">
        <v>2013812</v>
      </c>
      <c r="K239" s="128">
        <v>2</v>
      </c>
      <c r="N239" s="218"/>
      <c r="O239" s="128">
        <v>20306</v>
      </c>
      <c r="Q239" s="205">
        <f t="shared" si="39"/>
        <v>0</v>
      </c>
      <c r="R239" s="222">
        <f t="shared" si="40"/>
        <v>0</v>
      </c>
    </row>
    <row r="240" ht="14.25" spans="1:18">
      <c r="A240" s="137" t="s">
        <v>200</v>
      </c>
      <c r="B240" s="213"/>
      <c r="C240" s="216">
        <v>18</v>
      </c>
      <c r="D240" s="212">
        <f t="shared" si="35"/>
        <v>0</v>
      </c>
      <c r="E240" s="60"/>
      <c r="F240" s="213"/>
      <c r="G240" s="214" t="s">
        <v>67</v>
      </c>
      <c r="H240" s="215">
        <v>2030601</v>
      </c>
      <c r="I240" s="128">
        <v>0</v>
      </c>
      <c r="J240" s="128">
        <v>2013813</v>
      </c>
      <c r="K240" s="128">
        <v>0</v>
      </c>
      <c r="M240" s="220">
        <v>178000</v>
      </c>
      <c r="N240" s="218"/>
      <c r="O240" s="128">
        <v>2030601</v>
      </c>
      <c r="P240" s="206">
        <v>178000</v>
      </c>
      <c r="Q240" s="205">
        <f t="shared" si="39"/>
        <v>18</v>
      </c>
      <c r="R240" s="222">
        <f t="shared" si="40"/>
        <v>17.8</v>
      </c>
    </row>
    <row r="241" ht="14.25" spans="1:18">
      <c r="A241" s="136" t="s">
        <v>201</v>
      </c>
      <c r="B241" s="213"/>
      <c r="C241" s="216">
        <v>0</v>
      </c>
      <c r="D241" s="212">
        <f t="shared" si="35"/>
        <v>0</v>
      </c>
      <c r="E241" s="60"/>
      <c r="F241" s="213"/>
      <c r="G241" s="214" t="s">
        <v>67</v>
      </c>
      <c r="H241" s="215">
        <v>2030602</v>
      </c>
      <c r="I241" s="128">
        <v>0</v>
      </c>
      <c r="J241" s="128">
        <v>2013814</v>
      </c>
      <c r="K241" s="128">
        <v>1</v>
      </c>
      <c r="N241" s="218"/>
      <c r="O241" s="128">
        <v>2030602</v>
      </c>
      <c r="Q241" s="205">
        <f t="shared" si="39"/>
        <v>0</v>
      </c>
      <c r="R241" s="222">
        <f t="shared" si="40"/>
        <v>0</v>
      </c>
    </row>
    <row r="242" ht="14.25" spans="1:18">
      <c r="A242" s="136" t="s">
        <v>202</v>
      </c>
      <c r="B242" s="213"/>
      <c r="C242" s="216">
        <v>0</v>
      </c>
      <c r="D242" s="212">
        <f t="shared" si="35"/>
        <v>0</v>
      </c>
      <c r="E242" s="60"/>
      <c r="F242" s="213"/>
      <c r="G242" s="214" t="s">
        <v>67</v>
      </c>
      <c r="H242" s="215">
        <v>2030603</v>
      </c>
      <c r="I242" s="128">
        <v>0</v>
      </c>
      <c r="J242" s="128">
        <v>2013815</v>
      </c>
      <c r="K242" s="128">
        <v>1</v>
      </c>
      <c r="N242" s="218"/>
      <c r="O242" s="128">
        <v>2030603</v>
      </c>
      <c r="Q242" s="205">
        <f t="shared" si="39"/>
        <v>0</v>
      </c>
      <c r="R242" s="222">
        <f t="shared" si="40"/>
        <v>0</v>
      </c>
    </row>
    <row r="243" ht="14.25" spans="1:18">
      <c r="A243" s="136" t="s">
        <v>203</v>
      </c>
      <c r="B243" s="213"/>
      <c r="C243" s="216">
        <v>0</v>
      </c>
      <c r="D243" s="212">
        <f t="shared" si="35"/>
        <v>0</v>
      </c>
      <c r="E243" s="60"/>
      <c r="F243" s="213"/>
      <c r="G243" s="214" t="s">
        <v>67</v>
      </c>
      <c r="H243" s="215">
        <v>2030604</v>
      </c>
      <c r="I243" s="128">
        <v>0</v>
      </c>
      <c r="J243" s="128">
        <v>2013816</v>
      </c>
      <c r="K243" s="128">
        <v>7</v>
      </c>
      <c r="N243" s="218"/>
      <c r="O243" s="128">
        <v>2030604</v>
      </c>
      <c r="Q243" s="205">
        <f t="shared" si="39"/>
        <v>0</v>
      </c>
      <c r="R243" s="222">
        <f t="shared" si="40"/>
        <v>0</v>
      </c>
    </row>
    <row r="244" ht="14.25" spans="1:18">
      <c r="A244" s="137" t="s">
        <v>204</v>
      </c>
      <c r="B244" s="213"/>
      <c r="C244" s="216">
        <v>0</v>
      </c>
      <c r="D244" s="212">
        <f t="shared" si="35"/>
        <v>0</v>
      </c>
      <c r="E244" s="60"/>
      <c r="F244" s="213"/>
      <c r="G244" s="214" t="s">
        <v>67</v>
      </c>
      <c r="H244" s="215">
        <v>2030605</v>
      </c>
      <c r="I244" s="128">
        <v>0</v>
      </c>
      <c r="J244" s="128">
        <v>2013850</v>
      </c>
      <c r="K244" s="128">
        <v>0</v>
      </c>
      <c r="N244" s="218"/>
      <c r="O244" s="128">
        <v>2030605</v>
      </c>
      <c r="Q244" s="205">
        <f t="shared" si="39"/>
        <v>0</v>
      </c>
      <c r="R244" s="222">
        <f t="shared" si="40"/>
        <v>0</v>
      </c>
    </row>
    <row r="245" ht="14.25" spans="1:18">
      <c r="A245" s="137" t="s">
        <v>205</v>
      </c>
      <c r="B245" s="213"/>
      <c r="C245" s="216">
        <v>0</v>
      </c>
      <c r="D245" s="212">
        <f t="shared" si="35"/>
        <v>0</v>
      </c>
      <c r="E245" s="60"/>
      <c r="F245" s="213"/>
      <c r="G245" s="214" t="s">
        <v>67</v>
      </c>
      <c r="H245" s="215">
        <v>2030606</v>
      </c>
      <c r="I245" s="128">
        <v>0</v>
      </c>
      <c r="J245" s="128">
        <v>2013899</v>
      </c>
      <c r="K245" s="128">
        <v>99</v>
      </c>
      <c r="N245" s="218"/>
      <c r="O245" s="128">
        <v>2030606</v>
      </c>
      <c r="Q245" s="205">
        <f t="shared" si="39"/>
        <v>0</v>
      </c>
      <c r="R245" s="222">
        <f t="shared" si="40"/>
        <v>0</v>
      </c>
    </row>
    <row r="246" ht="14.25" spans="1:18">
      <c r="A246" s="137" t="s">
        <v>206</v>
      </c>
      <c r="B246" s="213"/>
      <c r="C246" s="216">
        <v>110</v>
      </c>
      <c r="D246" s="212">
        <f t="shared" si="35"/>
        <v>0</v>
      </c>
      <c r="E246" s="60"/>
      <c r="F246" s="213"/>
      <c r="G246" s="214" t="s">
        <v>67</v>
      </c>
      <c r="H246" s="215">
        <v>2030607</v>
      </c>
      <c r="I246" s="128">
        <v>0</v>
      </c>
      <c r="J246" s="128">
        <v>20199</v>
      </c>
      <c r="K246" s="128">
        <v>15121</v>
      </c>
      <c r="M246" s="220">
        <v>827000</v>
      </c>
      <c r="N246" s="218"/>
      <c r="O246" s="128">
        <v>2030607</v>
      </c>
      <c r="P246" s="206">
        <v>827000</v>
      </c>
      <c r="Q246" s="205">
        <f t="shared" si="39"/>
        <v>83</v>
      </c>
      <c r="R246" s="222">
        <f t="shared" si="40"/>
        <v>82.7</v>
      </c>
    </row>
    <row r="247" ht="14.25" spans="1:18">
      <c r="A247" s="137" t="s">
        <v>207</v>
      </c>
      <c r="B247" s="213"/>
      <c r="C247" s="216">
        <v>0</v>
      </c>
      <c r="D247" s="212">
        <f t="shared" si="35"/>
        <v>0</v>
      </c>
      <c r="E247" s="60"/>
      <c r="F247" s="213"/>
      <c r="G247" s="214" t="s">
        <v>67</v>
      </c>
      <c r="H247" s="215">
        <v>2030608</v>
      </c>
      <c r="I247" s="128">
        <v>0</v>
      </c>
      <c r="J247" s="128">
        <v>2019901</v>
      </c>
      <c r="K247" s="128">
        <v>2</v>
      </c>
      <c r="N247" s="218"/>
      <c r="O247" s="128">
        <v>2030608</v>
      </c>
      <c r="Q247" s="205">
        <f t="shared" si="39"/>
        <v>0</v>
      </c>
      <c r="R247" s="222">
        <f t="shared" si="40"/>
        <v>0</v>
      </c>
    </row>
    <row r="248" ht="14.25" spans="1:18">
      <c r="A248" s="137" t="s">
        <v>208</v>
      </c>
      <c r="B248" s="213"/>
      <c r="C248" s="216">
        <v>81</v>
      </c>
      <c r="D248" s="212">
        <f t="shared" si="35"/>
        <v>0</v>
      </c>
      <c r="E248" s="60"/>
      <c r="F248" s="213"/>
      <c r="G248" s="214" t="s">
        <v>67</v>
      </c>
      <c r="H248" s="215">
        <v>2030699</v>
      </c>
      <c r="I248" s="128">
        <v>0</v>
      </c>
      <c r="J248" s="128">
        <v>2019999</v>
      </c>
      <c r="K248" s="128">
        <v>15119</v>
      </c>
      <c r="M248" s="220">
        <v>809719.43</v>
      </c>
      <c r="N248" s="218"/>
      <c r="O248" s="128">
        <v>2030699</v>
      </c>
      <c r="P248" s="206">
        <v>809719.43</v>
      </c>
      <c r="Q248" s="205">
        <f t="shared" si="39"/>
        <v>81</v>
      </c>
      <c r="R248" s="222">
        <f t="shared" si="40"/>
        <v>80.971943</v>
      </c>
    </row>
    <row r="249" ht="14.25" spans="1:18">
      <c r="A249" s="137" t="s">
        <v>209</v>
      </c>
      <c r="B249" s="210"/>
      <c r="C249" s="211">
        <v>11</v>
      </c>
      <c r="D249" s="212">
        <f t="shared" si="35"/>
        <v>0</v>
      </c>
      <c r="E249" s="60"/>
      <c r="F249" s="213"/>
      <c r="G249" s="214" t="s">
        <v>65</v>
      </c>
      <c r="H249" s="215">
        <v>20399</v>
      </c>
      <c r="I249" s="128">
        <v>0</v>
      </c>
      <c r="J249" s="128">
        <v>202</v>
      </c>
      <c r="K249" s="128">
        <v>0</v>
      </c>
      <c r="N249" s="218"/>
      <c r="O249" s="128">
        <v>20399</v>
      </c>
      <c r="P249" s="206">
        <v>105000</v>
      </c>
      <c r="Q249" s="205">
        <f t="shared" si="39"/>
        <v>11</v>
      </c>
      <c r="R249" s="222">
        <f t="shared" si="40"/>
        <v>10.5</v>
      </c>
    </row>
    <row r="250" ht="14.25" spans="1:18">
      <c r="A250" s="60" t="s">
        <v>210</v>
      </c>
      <c r="B250" s="210">
        <f t="shared" ref="B250:C250" si="45">SUM(B251,B254,B265,B272,B280,B289,B303,B313,B323,B331,B337)</f>
        <v>9233</v>
      </c>
      <c r="C250" s="211">
        <f t="shared" si="45"/>
        <v>8098</v>
      </c>
      <c r="D250" s="212">
        <f t="shared" si="35"/>
        <v>87.7071374417849</v>
      </c>
      <c r="E250" s="60"/>
      <c r="F250" s="213">
        <f>SUM(F251,F254,F265,F272,F280,F289,F303,F313,F323,F331,F337)</f>
        <v>0</v>
      </c>
      <c r="G250" s="214" t="s">
        <v>63</v>
      </c>
      <c r="H250" s="215">
        <v>204</v>
      </c>
      <c r="I250" s="128">
        <v>9233</v>
      </c>
      <c r="J250" s="128">
        <v>20201</v>
      </c>
      <c r="K250" s="128">
        <v>0</v>
      </c>
      <c r="N250" s="218"/>
      <c r="O250" s="128">
        <v>204</v>
      </c>
      <c r="Q250" s="205">
        <f t="shared" si="39"/>
        <v>0</v>
      </c>
      <c r="R250" s="222">
        <f t="shared" si="40"/>
        <v>0</v>
      </c>
    </row>
    <row r="251" ht="14.25" spans="1:18">
      <c r="A251" s="136" t="s">
        <v>211</v>
      </c>
      <c r="B251" s="210">
        <f t="shared" ref="B251:C251" si="46">SUM(B252:B253)</f>
        <v>57</v>
      </c>
      <c r="C251" s="211">
        <f t="shared" si="46"/>
        <v>60</v>
      </c>
      <c r="D251" s="212">
        <f t="shared" si="35"/>
        <v>105.263157894737</v>
      </c>
      <c r="E251" s="60"/>
      <c r="F251" s="213">
        <f>SUM(F252:F253)</f>
        <v>0</v>
      </c>
      <c r="G251" s="214" t="s">
        <v>65</v>
      </c>
      <c r="H251" s="215">
        <v>20401</v>
      </c>
      <c r="I251" s="128">
        <v>57</v>
      </c>
      <c r="J251" s="128">
        <v>2020101</v>
      </c>
      <c r="K251" s="128">
        <v>0</v>
      </c>
      <c r="N251" s="218"/>
      <c r="O251" s="128">
        <v>20401</v>
      </c>
      <c r="Q251" s="205">
        <f t="shared" si="39"/>
        <v>0</v>
      </c>
      <c r="R251" s="222">
        <f t="shared" si="40"/>
        <v>0</v>
      </c>
    </row>
    <row r="252" ht="14.25" spans="1:18">
      <c r="A252" s="136" t="s">
        <v>212</v>
      </c>
      <c r="B252" s="213"/>
      <c r="C252" s="216">
        <v>0</v>
      </c>
      <c r="D252" s="212">
        <f t="shared" si="35"/>
        <v>0</v>
      </c>
      <c r="E252" s="60"/>
      <c r="F252" s="213"/>
      <c r="G252" s="214" t="s">
        <v>67</v>
      </c>
      <c r="H252" s="215">
        <v>2040101</v>
      </c>
      <c r="I252" s="128">
        <v>0</v>
      </c>
      <c r="J252" s="128">
        <v>2020102</v>
      </c>
      <c r="K252" s="128">
        <v>0</v>
      </c>
      <c r="N252" s="218"/>
      <c r="O252" s="128">
        <v>2040101</v>
      </c>
      <c r="Q252" s="205">
        <f t="shared" si="39"/>
        <v>0</v>
      </c>
      <c r="R252" s="222">
        <f t="shared" si="40"/>
        <v>0</v>
      </c>
    </row>
    <row r="253" ht="14.25" spans="1:18">
      <c r="A253" s="137" t="s">
        <v>213</v>
      </c>
      <c r="B253" s="128">
        <v>57</v>
      </c>
      <c r="C253" s="216">
        <v>60</v>
      </c>
      <c r="D253" s="212">
        <f t="shared" si="35"/>
        <v>105.263157894737</v>
      </c>
      <c r="E253" s="60"/>
      <c r="F253" s="213"/>
      <c r="G253" s="214" t="s">
        <v>67</v>
      </c>
      <c r="H253" s="215">
        <v>2040199</v>
      </c>
      <c r="I253" s="128">
        <v>57</v>
      </c>
      <c r="J253" s="128">
        <v>2020103</v>
      </c>
      <c r="K253" s="128">
        <v>0</v>
      </c>
      <c r="N253" s="218"/>
      <c r="O253" s="128">
        <v>2040199</v>
      </c>
      <c r="P253" s="206">
        <v>600000</v>
      </c>
      <c r="Q253" s="205">
        <f t="shared" si="39"/>
        <v>60</v>
      </c>
      <c r="R253" s="222">
        <f t="shared" si="40"/>
        <v>60</v>
      </c>
    </row>
    <row r="254" ht="14.25" spans="1:18">
      <c r="A254" s="137" t="s">
        <v>214</v>
      </c>
      <c r="B254" s="210">
        <f t="shared" ref="B254:C254" si="47">SUM(B255:B264)</f>
        <v>4798</v>
      </c>
      <c r="C254" s="211">
        <f t="shared" si="47"/>
        <v>5292</v>
      </c>
      <c r="D254" s="212">
        <f t="shared" si="35"/>
        <v>110.295956648604</v>
      </c>
      <c r="E254" s="60"/>
      <c r="F254" s="213">
        <f>SUM(F255:F264)</f>
        <v>0</v>
      </c>
      <c r="G254" s="214" t="s">
        <v>65</v>
      </c>
      <c r="H254" s="215">
        <v>20402</v>
      </c>
      <c r="I254" s="128">
        <v>4798</v>
      </c>
      <c r="J254" s="128">
        <v>2020104</v>
      </c>
      <c r="K254" s="128">
        <v>0</v>
      </c>
      <c r="N254" s="218"/>
      <c r="O254" s="128">
        <v>20402</v>
      </c>
      <c r="Q254" s="205">
        <f t="shared" si="39"/>
        <v>0</v>
      </c>
      <c r="R254" s="222">
        <f t="shared" si="40"/>
        <v>0</v>
      </c>
    </row>
    <row r="255" ht="14.25" spans="1:18">
      <c r="A255" s="137" t="s">
        <v>66</v>
      </c>
      <c r="B255" s="213">
        <v>2518</v>
      </c>
      <c r="C255" s="216">
        <v>2932</v>
      </c>
      <c r="D255" s="212">
        <f t="shared" si="35"/>
        <v>116.441620333598</v>
      </c>
      <c r="E255" s="60"/>
      <c r="F255" s="213"/>
      <c r="G255" s="214" t="s">
        <v>67</v>
      </c>
      <c r="H255" s="215">
        <v>2040201</v>
      </c>
      <c r="I255" s="128">
        <v>2518</v>
      </c>
      <c r="J255" s="128">
        <v>2020150</v>
      </c>
      <c r="K255" s="128">
        <v>0</v>
      </c>
      <c r="N255" s="218"/>
      <c r="O255" s="128">
        <v>2040201</v>
      </c>
      <c r="P255" s="206">
        <v>29321619.75</v>
      </c>
      <c r="Q255" s="205">
        <f t="shared" si="39"/>
        <v>2932</v>
      </c>
      <c r="R255" s="222">
        <f t="shared" si="40"/>
        <v>2932.161975</v>
      </c>
    </row>
    <row r="256" ht="14.25" spans="1:18">
      <c r="A256" s="137" t="s">
        <v>68</v>
      </c>
      <c r="B256" s="213">
        <v>1231</v>
      </c>
      <c r="C256" s="216">
        <v>1575</v>
      </c>
      <c r="D256" s="212">
        <f t="shared" si="35"/>
        <v>127.944760357433</v>
      </c>
      <c r="E256" s="60"/>
      <c r="F256" s="213"/>
      <c r="G256" s="214" t="s">
        <v>67</v>
      </c>
      <c r="H256" s="215">
        <v>2040202</v>
      </c>
      <c r="I256" s="128">
        <v>1231</v>
      </c>
      <c r="J256" s="128">
        <v>2020199</v>
      </c>
      <c r="K256" s="128">
        <v>0</v>
      </c>
      <c r="N256" s="218"/>
      <c r="O256" s="128">
        <v>2040202</v>
      </c>
      <c r="P256" s="206">
        <v>5621240</v>
      </c>
      <c r="Q256" s="205">
        <f t="shared" si="39"/>
        <v>562</v>
      </c>
      <c r="R256" s="222">
        <f t="shared" si="40"/>
        <v>562.124</v>
      </c>
    </row>
    <row r="257" ht="14.25" spans="1:18">
      <c r="A257" s="137" t="s">
        <v>69</v>
      </c>
      <c r="B257" s="213">
        <v>0</v>
      </c>
      <c r="C257" s="216">
        <v>0</v>
      </c>
      <c r="D257" s="212">
        <f t="shared" si="35"/>
        <v>0</v>
      </c>
      <c r="E257" s="60"/>
      <c r="F257" s="213"/>
      <c r="G257" s="214" t="s">
        <v>67</v>
      </c>
      <c r="H257" s="215">
        <v>2040203</v>
      </c>
      <c r="I257" s="128">
        <v>0</v>
      </c>
      <c r="J257" s="128">
        <v>20202</v>
      </c>
      <c r="K257" s="128">
        <v>0</v>
      </c>
      <c r="N257" s="218"/>
      <c r="O257" s="128">
        <v>2040203</v>
      </c>
      <c r="Q257" s="205">
        <f t="shared" si="39"/>
        <v>0</v>
      </c>
      <c r="R257" s="222">
        <f t="shared" si="40"/>
        <v>0</v>
      </c>
    </row>
    <row r="258" ht="14.25" spans="1:18">
      <c r="A258" s="137" t="s">
        <v>108</v>
      </c>
      <c r="B258" s="213">
        <v>227</v>
      </c>
      <c r="C258" s="216">
        <v>121</v>
      </c>
      <c r="D258" s="212">
        <f t="shared" si="35"/>
        <v>53.3039647577093</v>
      </c>
      <c r="E258" s="60"/>
      <c r="F258" s="213"/>
      <c r="G258" s="214" t="s">
        <v>67</v>
      </c>
      <c r="H258" s="215">
        <v>2040219</v>
      </c>
      <c r="I258" s="128">
        <v>227</v>
      </c>
      <c r="J258" s="128">
        <v>2020201</v>
      </c>
      <c r="K258" s="128">
        <v>0</v>
      </c>
      <c r="N258" s="218"/>
      <c r="O258" s="128">
        <v>2040219</v>
      </c>
      <c r="P258" s="206">
        <v>1206912</v>
      </c>
      <c r="Q258" s="205">
        <f t="shared" si="39"/>
        <v>121</v>
      </c>
      <c r="R258" s="222">
        <f t="shared" si="40"/>
        <v>120.6912</v>
      </c>
    </row>
    <row r="259" ht="14.25" spans="1:18">
      <c r="A259" s="137" t="s">
        <v>215</v>
      </c>
      <c r="B259" s="213">
        <v>120</v>
      </c>
      <c r="C259" s="216">
        <v>48</v>
      </c>
      <c r="D259" s="212">
        <f t="shared" si="35"/>
        <v>40</v>
      </c>
      <c r="E259" s="60"/>
      <c r="F259" s="213"/>
      <c r="G259" s="214" t="s">
        <v>67</v>
      </c>
      <c r="H259" s="215">
        <v>2040220</v>
      </c>
      <c r="I259" s="128">
        <v>120</v>
      </c>
      <c r="J259" s="128">
        <v>2020202</v>
      </c>
      <c r="K259" s="128">
        <v>0</v>
      </c>
      <c r="N259" s="218"/>
      <c r="O259" s="128">
        <v>2040220</v>
      </c>
      <c r="P259" s="206">
        <v>480000</v>
      </c>
      <c r="Q259" s="205">
        <f t="shared" si="39"/>
        <v>48</v>
      </c>
      <c r="R259" s="222">
        <f t="shared" si="40"/>
        <v>48</v>
      </c>
    </row>
    <row r="260" ht="14.25" spans="1:18">
      <c r="A260" s="137" t="s">
        <v>216</v>
      </c>
      <c r="B260" s="213">
        <v>0</v>
      </c>
      <c r="C260" s="216">
        <v>0</v>
      </c>
      <c r="D260" s="212">
        <f t="shared" si="35"/>
        <v>0</v>
      </c>
      <c r="E260" s="60"/>
      <c r="F260" s="213"/>
      <c r="G260" s="214" t="s">
        <v>67</v>
      </c>
      <c r="H260" s="215">
        <v>2040221</v>
      </c>
      <c r="I260" s="128">
        <v>0</v>
      </c>
      <c r="J260" s="128">
        <v>20203</v>
      </c>
      <c r="K260" s="128">
        <v>0</v>
      </c>
      <c r="N260" s="218"/>
      <c r="O260" s="128">
        <v>2040221</v>
      </c>
      <c r="Q260" s="205">
        <f t="shared" si="39"/>
        <v>0</v>
      </c>
      <c r="R260" s="222">
        <f t="shared" si="40"/>
        <v>0</v>
      </c>
    </row>
    <row r="261" ht="14.25" spans="1:18">
      <c r="A261" s="137" t="s">
        <v>217</v>
      </c>
      <c r="B261" s="213">
        <v>0</v>
      </c>
      <c r="C261" s="216">
        <v>1</v>
      </c>
      <c r="D261" s="212">
        <f t="shared" si="35"/>
        <v>0</v>
      </c>
      <c r="E261" s="60"/>
      <c r="F261" s="213"/>
      <c r="G261" s="214" t="s">
        <v>67</v>
      </c>
      <c r="H261" s="215">
        <v>2040222</v>
      </c>
      <c r="I261" s="128">
        <v>0</v>
      </c>
      <c r="J261" s="128">
        <v>2020304</v>
      </c>
      <c r="K261" s="128">
        <v>0</v>
      </c>
      <c r="N261" s="218"/>
      <c r="O261" s="128">
        <v>2040222</v>
      </c>
      <c r="P261" s="206">
        <v>10000</v>
      </c>
      <c r="Q261" s="205">
        <f t="shared" si="39"/>
        <v>1</v>
      </c>
      <c r="R261" s="222">
        <f t="shared" si="40"/>
        <v>1</v>
      </c>
    </row>
    <row r="262" ht="14.25" spans="1:18">
      <c r="A262" s="137" t="s">
        <v>218</v>
      </c>
      <c r="B262" s="213">
        <v>1</v>
      </c>
      <c r="C262" s="216">
        <v>0</v>
      </c>
      <c r="D262" s="212">
        <f t="shared" ref="D262:D325" si="48">IF(B262=0,,C262/B262*100)</f>
        <v>0</v>
      </c>
      <c r="E262" s="60"/>
      <c r="F262" s="213"/>
      <c r="G262" s="214" t="s">
        <v>67</v>
      </c>
      <c r="H262" s="215">
        <v>2040223</v>
      </c>
      <c r="I262" s="128">
        <v>1</v>
      </c>
      <c r="J262" s="128">
        <v>2020306</v>
      </c>
      <c r="K262" s="128">
        <v>0</v>
      </c>
      <c r="N262" s="218"/>
      <c r="O262" s="128">
        <v>2040223</v>
      </c>
      <c r="Q262" s="205">
        <f t="shared" si="39"/>
        <v>0</v>
      </c>
      <c r="R262" s="222">
        <f t="shared" si="40"/>
        <v>0</v>
      </c>
    </row>
    <row r="263" ht="14.25" spans="1:18">
      <c r="A263" s="137" t="s">
        <v>76</v>
      </c>
      <c r="B263" s="213">
        <v>0</v>
      </c>
      <c r="C263" s="216">
        <v>0</v>
      </c>
      <c r="D263" s="212">
        <f t="shared" si="48"/>
        <v>0</v>
      </c>
      <c r="E263" s="60"/>
      <c r="F263" s="213"/>
      <c r="G263" s="214" t="s">
        <v>67</v>
      </c>
      <c r="H263" s="215">
        <v>2040250</v>
      </c>
      <c r="I263" s="128">
        <v>0</v>
      </c>
      <c r="J263" s="128">
        <v>20204</v>
      </c>
      <c r="K263" s="128">
        <v>0</v>
      </c>
      <c r="N263" s="218"/>
      <c r="O263" s="128">
        <v>2040250</v>
      </c>
      <c r="Q263" s="205">
        <f t="shared" si="39"/>
        <v>0</v>
      </c>
      <c r="R263" s="222">
        <f t="shared" si="40"/>
        <v>0</v>
      </c>
    </row>
    <row r="264" ht="14.25" spans="1:18">
      <c r="A264" s="137" t="s">
        <v>219</v>
      </c>
      <c r="B264" s="213">
        <v>701</v>
      </c>
      <c r="C264" s="216">
        <v>615</v>
      </c>
      <c r="D264" s="212">
        <f t="shared" si="48"/>
        <v>87.7318116975749</v>
      </c>
      <c r="E264" s="60"/>
      <c r="F264" s="213"/>
      <c r="G264" s="214" t="s">
        <v>67</v>
      </c>
      <c r="H264" s="215">
        <v>2040299</v>
      </c>
      <c r="I264" s="128">
        <v>701</v>
      </c>
      <c r="J264" s="128">
        <v>2020401</v>
      </c>
      <c r="K264" s="128">
        <v>0</v>
      </c>
      <c r="N264" s="218"/>
      <c r="O264" s="128">
        <v>2040299</v>
      </c>
      <c r="P264" s="206">
        <v>6151887.4</v>
      </c>
      <c r="Q264" s="205">
        <f t="shared" si="39"/>
        <v>615</v>
      </c>
      <c r="R264" s="222">
        <f t="shared" si="40"/>
        <v>615.18874</v>
      </c>
    </row>
    <row r="265" ht="14.25" spans="1:18">
      <c r="A265" s="136" t="s">
        <v>220</v>
      </c>
      <c r="B265" s="210">
        <f t="shared" ref="B265:C265" si="49">SUM(B266:B271)</f>
        <v>0</v>
      </c>
      <c r="C265" s="211">
        <f t="shared" si="49"/>
        <v>0</v>
      </c>
      <c r="D265" s="212">
        <f t="shared" si="48"/>
        <v>0</v>
      </c>
      <c r="E265" s="60"/>
      <c r="F265" s="213">
        <f>SUM(F266:F271)</f>
        <v>0</v>
      </c>
      <c r="G265" s="214" t="s">
        <v>65</v>
      </c>
      <c r="H265" s="215">
        <v>20403</v>
      </c>
      <c r="I265" s="128">
        <v>0</v>
      </c>
      <c r="J265" s="128">
        <v>2020402</v>
      </c>
      <c r="K265" s="128">
        <v>0</v>
      </c>
      <c r="N265" s="218"/>
      <c r="O265" s="128">
        <v>20403</v>
      </c>
      <c r="Q265" s="205">
        <f t="shared" si="39"/>
        <v>0</v>
      </c>
      <c r="R265" s="222">
        <f t="shared" si="40"/>
        <v>0</v>
      </c>
    </row>
    <row r="266" ht="14.25" spans="1:18">
      <c r="A266" s="136" t="s">
        <v>66</v>
      </c>
      <c r="B266" s="213"/>
      <c r="C266" s="216">
        <v>0</v>
      </c>
      <c r="D266" s="212">
        <f t="shared" si="48"/>
        <v>0</v>
      </c>
      <c r="E266" s="60"/>
      <c r="F266" s="213"/>
      <c r="G266" s="214" t="s">
        <v>67</v>
      </c>
      <c r="H266" s="215">
        <v>2040301</v>
      </c>
      <c r="I266" s="128">
        <v>0</v>
      </c>
      <c r="J266" s="128">
        <v>2020403</v>
      </c>
      <c r="K266" s="128">
        <v>0</v>
      </c>
      <c r="N266" s="218"/>
      <c r="O266" s="128">
        <v>2040301</v>
      </c>
      <c r="Q266" s="205">
        <f t="shared" si="39"/>
        <v>0</v>
      </c>
      <c r="R266" s="222">
        <f t="shared" si="40"/>
        <v>0</v>
      </c>
    </row>
    <row r="267" ht="14.25" spans="1:18">
      <c r="A267" s="136" t="s">
        <v>68</v>
      </c>
      <c r="B267" s="213"/>
      <c r="C267" s="216">
        <v>0</v>
      </c>
      <c r="D267" s="212">
        <f t="shared" si="48"/>
        <v>0</v>
      </c>
      <c r="E267" s="60"/>
      <c r="F267" s="213"/>
      <c r="G267" s="214" t="s">
        <v>67</v>
      </c>
      <c r="H267" s="215">
        <v>2040302</v>
      </c>
      <c r="I267" s="128">
        <v>0</v>
      </c>
      <c r="J267" s="128">
        <v>2020404</v>
      </c>
      <c r="K267" s="128">
        <v>0</v>
      </c>
      <c r="N267" s="218"/>
      <c r="O267" s="128">
        <v>2040302</v>
      </c>
      <c r="Q267" s="205">
        <f t="shared" si="39"/>
        <v>0</v>
      </c>
      <c r="R267" s="222">
        <f t="shared" si="40"/>
        <v>0</v>
      </c>
    </row>
    <row r="268" ht="14.25" spans="1:18">
      <c r="A268" s="137" t="s">
        <v>69</v>
      </c>
      <c r="B268" s="213"/>
      <c r="C268" s="216">
        <v>0</v>
      </c>
      <c r="D268" s="212">
        <f t="shared" si="48"/>
        <v>0</v>
      </c>
      <c r="E268" s="60"/>
      <c r="F268" s="213"/>
      <c r="G268" s="214" t="s">
        <v>67</v>
      </c>
      <c r="H268" s="215">
        <v>2040303</v>
      </c>
      <c r="I268" s="128">
        <v>0</v>
      </c>
      <c r="J268" s="128">
        <v>2020499</v>
      </c>
      <c r="K268" s="128">
        <v>0</v>
      </c>
      <c r="N268" s="218"/>
      <c r="O268" s="128">
        <v>2040303</v>
      </c>
      <c r="Q268" s="205">
        <f t="shared" si="39"/>
        <v>0</v>
      </c>
      <c r="R268" s="222">
        <f t="shared" si="40"/>
        <v>0</v>
      </c>
    </row>
    <row r="269" ht="14.25" spans="1:18">
      <c r="A269" s="137" t="s">
        <v>221</v>
      </c>
      <c r="B269" s="213"/>
      <c r="C269" s="216">
        <v>0</v>
      </c>
      <c r="D269" s="212">
        <f t="shared" si="48"/>
        <v>0</v>
      </c>
      <c r="E269" s="60"/>
      <c r="F269" s="213"/>
      <c r="G269" s="214" t="s">
        <v>67</v>
      </c>
      <c r="H269" s="215">
        <v>2040304</v>
      </c>
      <c r="I269" s="128">
        <v>0</v>
      </c>
      <c r="J269" s="128">
        <v>20205</v>
      </c>
      <c r="K269" s="128">
        <v>0</v>
      </c>
      <c r="N269" s="218"/>
      <c r="O269" s="128">
        <v>2040304</v>
      </c>
      <c r="Q269" s="205">
        <f t="shared" si="39"/>
        <v>0</v>
      </c>
      <c r="R269" s="222">
        <f t="shared" si="40"/>
        <v>0</v>
      </c>
    </row>
    <row r="270" ht="14.25" spans="1:18">
      <c r="A270" s="137" t="s">
        <v>76</v>
      </c>
      <c r="B270" s="213"/>
      <c r="C270" s="216">
        <v>0</v>
      </c>
      <c r="D270" s="212">
        <f t="shared" si="48"/>
        <v>0</v>
      </c>
      <c r="E270" s="60"/>
      <c r="F270" s="213"/>
      <c r="G270" s="214" t="s">
        <v>67</v>
      </c>
      <c r="H270" s="215">
        <v>2040350</v>
      </c>
      <c r="I270" s="128">
        <v>0</v>
      </c>
      <c r="J270" s="128">
        <v>2020503</v>
      </c>
      <c r="K270" s="128">
        <v>0</v>
      </c>
      <c r="N270" s="218"/>
      <c r="O270" s="128">
        <v>2040350</v>
      </c>
      <c r="Q270" s="205">
        <f t="shared" si="39"/>
        <v>0</v>
      </c>
      <c r="R270" s="222">
        <f t="shared" si="40"/>
        <v>0</v>
      </c>
    </row>
    <row r="271" ht="14.25" spans="1:18">
      <c r="A271" s="60" t="s">
        <v>222</v>
      </c>
      <c r="B271" s="213"/>
      <c r="C271" s="216">
        <v>0</v>
      </c>
      <c r="D271" s="212">
        <f t="shared" si="48"/>
        <v>0</v>
      </c>
      <c r="E271" s="60"/>
      <c r="F271" s="213"/>
      <c r="G271" s="214" t="s">
        <v>67</v>
      </c>
      <c r="H271" s="215">
        <v>2040399</v>
      </c>
      <c r="I271" s="128">
        <v>0</v>
      </c>
      <c r="J271" s="128">
        <v>2020504</v>
      </c>
      <c r="K271" s="128">
        <v>0</v>
      </c>
      <c r="N271" s="218"/>
      <c r="O271" s="128">
        <v>2040399</v>
      </c>
      <c r="Q271" s="205">
        <f t="shared" si="39"/>
        <v>0</v>
      </c>
      <c r="R271" s="222">
        <f t="shared" si="40"/>
        <v>0</v>
      </c>
    </row>
    <row r="272" ht="14.25" spans="1:18">
      <c r="A272" s="138" t="s">
        <v>223</v>
      </c>
      <c r="B272" s="210">
        <f t="shared" ref="B272:C272" si="50">SUM(B273:B279)</f>
        <v>857</v>
      </c>
      <c r="C272" s="211">
        <f t="shared" si="50"/>
        <v>686</v>
      </c>
      <c r="D272" s="212">
        <f t="shared" si="48"/>
        <v>80.046674445741</v>
      </c>
      <c r="E272" s="60"/>
      <c r="F272" s="213">
        <f>SUM(F273:F279)</f>
        <v>0</v>
      </c>
      <c r="G272" s="214" t="s">
        <v>65</v>
      </c>
      <c r="H272" s="215">
        <v>20404</v>
      </c>
      <c r="I272" s="128">
        <v>857</v>
      </c>
      <c r="J272" s="128">
        <v>2020505</v>
      </c>
      <c r="K272" s="128">
        <v>0</v>
      </c>
      <c r="N272" s="218"/>
      <c r="O272" s="128">
        <v>20404</v>
      </c>
      <c r="Q272" s="205">
        <f t="shared" si="39"/>
        <v>0</v>
      </c>
      <c r="R272" s="222">
        <f t="shared" si="40"/>
        <v>0</v>
      </c>
    </row>
    <row r="273" ht="14.25" spans="1:18">
      <c r="A273" s="136" t="s">
        <v>66</v>
      </c>
      <c r="B273" s="213">
        <v>392</v>
      </c>
      <c r="C273" s="216">
        <v>397</v>
      </c>
      <c r="D273" s="212">
        <f t="shared" si="48"/>
        <v>101.275510204082</v>
      </c>
      <c r="E273" s="60"/>
      <c r="F273" s="213"/>
      <c r="G273" s="214" t="s">
        <v>67</v>
      </c>
      <c r="H273" s="215">
        <v>2040401</v>
      </c>
      <c r="I273" s="128">
        <v>392</v>
      </c>
      <c r="J273" s="128">
        <v>2020599</v>
      </c>
      <c r="K273" s="128">
        <v>0</v>
      </c>
      <c r="N273" s="218"/>
      <c r="O273" s="128">
        <v>2040401</v>
      </c>
      <c r="P273" s="206">
        <v>3971920.03</v>
      </c>
      <c r="Q273" s="205">
        <f t="shared" si="39"/>
        <v>397</v>
      </c>
      <c r="R273" s="222">
        <f t="shared" si="40"/>
        <v>397.192003</v>
      </c>
    </row>
    <row r="274" ht="14.25" spans="1:18">
      <c r="A274" s="136" t="s">
        <v>68</v>
      </c>
      <c r="B274" s="213">
        <v>305</v>
      </c>
      <c r="C274" s="216">
        <v>289</v>
      </c>
      <c r="D274" s="212">
        <f t="shared" si="48"/>
        <v>94.7540983606557</v>
      </c>
      <c r="E274" s="60"/>
      <c r="F274" s="213"/>
      <c r="G274" s="214" t="s">
        <v>67</v>
      </c>
      <c r="H274" s="215">
        <v>2040402</v>
      </c>
      <c r="I274" s="128">
        <v>305</v>
      </c>
      <c r="J274" s="128">
        <v>20206</v>
      </c>
      <c r="K274" s="128">
        <v>0</v>
      </c>
      <c r="N274" s="218"/>
      <c r="O274" s="128">
        <v>2040402</v>
      </c>
      <c r="P274" s="206">
        <v>1129498</v>
      </c>
      <c r="Q274" s="205">
        <f t="shared" si="39"/>
        <v>113</v>
      </c>
      <c r="R274" s="222">
        <f t="shared" si="40"/>
        <v>112.9498</v>
      </c>
    </row>
    <row r="275" ht="14.25" spans="1:18">
      <c r="A275" s="137" t="s">
        <v>69</v>
      </c>
      <c r="B275" s="213">
        <v>0</v>
      </c>
      <c r="C275" s="216">
        <v>0</v>
      </c>
      <c r="D275" s="212">
        <f t="shared" si="48"/>
        <v>0</v>
      </c>
      <c r="E275" s="60"/>
      <c r="F275" s="213"/>
      <c r="G275" s="214" t="s">
        <v>67</v>
      </c>
      <c r="H275" s="215">
        <v>2040403</v>
      </c>
      <c r="I275" s="128">
        <v>0</v>
      </c>
      <c r="J275" s="128">
        <v>2020601</v>
      </c>
      <c r="K275" s="128">
        <v>0</v>
      </c>
      <c r="N275" s="218"/>
      <c r="O275" s="128">
        <v>2040403</v>
      </c>
      <c r="Q275" s="205">
        <f t="shared" si="39"/>
        <v>0</v>
      </c>
      <c r="R275" s="222">
        <f t="shared" si="40"/>
        <v>0</v>
      </c>
    </row>
    <row r="276" ht="14.25" spans="1:18">
      <c r="A276" s="137" t="s">
        <v>224</v>
      </c>
      <c r="B276" s="213">
        <v>160</v>
      </c>
      <c r="C276" s="216">
        <v>0</v>
      </c>
      <c r="D276" s="212">
        <f t="shared" si="48"/>
        <v>0</v>
      </c>
      <c r="E276" s="60"/>
      <c r="F276" s="213"/>
      <c r="G276" s="214" t="s">
        <v>67</v>
      </c>
      <c r="H276" s="215">
        <v>2040409</v>
      </c>
      <c r="I276" s="128">
        <v>160</v>
      </c>
      <c r="J276" s="128">
        <v>20207</v>
      </c>
      <c r="K276" s="128">
        <v>0</v>
      </c>
      <c r="O276" s="128">
        <v>2040409</v>
      </c>
      <c r="Q276" s="205">
        <f t="shared" si="39"/>
        <v>0</v>
      </c>
      <c r="R276" s="222">
        <f t="shared" si="40"/>
        <v>0</v>
      </c>
    </row>
    <row r="277" ht="14.25" spans="1:18">
      <c r="A277" s="137" t="s">
        <v>225</v>
      </c>
      <c r="B277" s="213">
        <v>0</v>
      </c>
      <c r="C277" s="216">
        <v>0</v>
      </c>
      <c r="D277" s="212">
        <f t="shared" si="48"/>
        <v>0</v>
      </c>
      <c r="E277" s="60"/>
      <c r="F277" s="213"/>
      <c r="G277" s="214" t="s">
        <v>67</v>
      </c>
      <c r="H277" s="215">
        <v>2040410</v>
      </c>
      <c r="I277" s="128">
        <v>0</v>
      </c>
      <c r="J277" s="128">
        <v>2020701</v>
      </c>
      <c r="K277" s="128">
        <v>0</v>
      </c>
      <c r="O277" s="128">
        <v>2040410</v>
      </c>
      <c r="Q277" s="205">
        <f t="shared" si="39"/>
        <v>0</v>
      </c>
      <c r="R277" s="222">
        <f t="shared" si="40"/>
        <v>0</v>
      </c>
    </row>
    <row r="278" ht="14.25" spans="1:18">
      <c r="A278" s="137" t="s">
        <v>76</v>
      </c>
      <c r="B278" s="213">
        <v>0</v>
      </c>
      <c r="C278" s="216">
        <v>0</v>
      </c>
      <c r="D278" s="212">
        <f t="shared" si="48"/>
        <v>0</v>
      </c>
      <c r="E278" s="60"/>
      <c r="F278" s="213"/>
      <c r="G278" s="214" t="s">
        <v>67</v>
      </c>
      <c r="H278" s="215">
        <v>2040450</v>
      </c>
      <c r="I278" s="128">
        <v>0</v>
      </c>
      <c r="J278" s="128">
        <v>2020702</v>
      </c>
      <c r="K278" s="128">
        <v>0</v>
      </c>
      <c r="O278" s="128">
        <v>2040450</v>
      </c>
      <c r="Q278" s="205">
        <f t="shared" si="39"/>
        <v>0</v>
      </c>
      <c r="R278" s="222">
        <f t="shared" si="40"/>
        <v>0</v>
      </c>
    </row>
    <row r="279" ht="14.25" spans="1:18">
      <c r="A279" s="137" t="s">
        <v>226</v>
      </c>
      <c r="B279" s="213"/>
      <c r="C279" s="216">
        <v>0</v>
      </c>
      <c r="D279" s="212">
        <f t="shared" si="48"/>
        <v>0</v>
      </c>
      <c r="E279" s="60"/>
      <c r="F279" s="213"/>
      <c r="G279" s="214" t="s">
        <v>67</v>
      </c>
      <c r="H279" s="215">
        <v>2040499</v>
      </c>
      <c r="I279" s="128">
        <v>0</v>
      </c>
      <c r="J279" s="128">
        <v>2020703</v>
      </c>
      <c r="K279" s="128">
        <v>0</v>
      </c>
      <c r="O279" s="128">
        <v>2040499</v>
      </c>
      <c r="Q279" s="205">
        <f t="shared" si="39"/>
        <v>0</v>
      </c>
      <c r="R279" s="222">
        <f t="shared" si="40"/>
        <v>0</v>
      </c>
    </row>
    <row r="280" ht="14.25" spans="1:18">
      <c r="A280" s="60" t="s">
        <v>227</v>
      </c>
      <c r="B280" s="210">
        <f t="shared" ref="B280:C280" si="51">SUM(B281:B288)</f>
        <v>2757</v>
      </c>
      <c r="C280" s="211">
        <f t="shared" si="51"/>
        <v>1339</v>
      </c>
      <c r="D280" s="212">
        <f t="shared" si="48"/>
        <v>48.5672832789264</v>
      </c>
      <c r="E280" s="60"/>
      <c r="F280" s="213">
        <f>SUM(F281:F288)</f>
        <v>0</v>
      </c>
      <c r="G280" s="214" t="s">
        <v>65</v>
      </c>
      <c r="H280" s="215">
        <v>20405</v>
      </c>
      <c r="I280" s="128">
        <v>2757</v>
      </c>
      <c r="J280" s="128">
        <v>2020799</v>
      </c>
      <c r="K280" s="128">
        <v>0</v>
      </c>
      <c r="O280" s="128">
        <v>20405</v>
      </c>
      <c r="Q280" s="205">
        <f t="shared" si="39"/>
        <v>0</v>
      </c>
      <c r="R280" s="222">
        <f t="shared" si="40"/>
        <v>0</v>
      </c>
    </row>
    <row r="281" ht="14.25" spans="1:18">
      <c r="A281" s="136" t="s">
        <v>66</v>
      </c>
      <c r="B281" s="213">
        <v>670</v>
      </c>
      <c r="C281" s="216">
        <v>757</v>
      </c>
      <c r="D281" s="212">
        <f t="shared" si="48"/>
        <v>112.985074626866</v>
      </c>
      <c r="E281" s="60"/>
      <c r="F281" s="213"/>
      <c r="G281" s="214" t="s">
        <v>67</v>
      </c>
      <c r="H281" s="215">
        <v>2040501</v>
      </c>
      <c r="I281" s="128">
        <v>670</v>
      </c>
      <c r="J281" s="128">
        <v>20208</v>
      </c>
      <c r="K281" s="128">
        <v>0</v>
      </c>
      <c r="O281" s="128">
        <v>2040501</v>
      </c>
      <c r="P281" s="206">
        <v>7570401.1</v>
      </c>
      <c r="Q281" s="205">
        <f t="shared" si="39"/>
        <v>757</v>
      </c>
      <c r="R281" s="222">
        <f t="shared" si="40"/>
        <v>757.04011</v>
      </c>
    </row>
    <row r="282" ht="14.25" spans="1:18">
      <c r="A282" s="136" t="s">
        <v>68</v>
      </c>
      <c r="B282" s="213">
        <v>732</v>
      </c>
      <c r="C282" s="216">
        <v>398</v>
      </c>
      <c r="D282" s="212">
        <f t="shared" si="48"/>
        <v>54.3715846994536</v>
      </c>
      <c r="E282" s="60"/>
      <c r="F282" s="213"/>
      <c r="G282" s="214" t="s">
        <v>67</v>
      </c>
      <c r="H282" s="215">
        <v>2040502</v>
      </c>
      <c r="I282" s="128">
        <v>732</v>
      </c>
      <c r="J282" s="128">
        <v>2020801</v>
      </c>
      <c r="K282" s="128">
        <v>0</v>
      </c>
      <c r="O282" s="128">
        <v>2040502</v>
      </c>
      <c r="P282" s="206">
        <v>1177369.2</v>
      </c>
      <c r="Q282" s="205">
        <f t="shared" si="39"/>
        <v>118</v>
      </c>
      <c r="R282" s="222">
        <f t="shared" si="40"/>
        <v>117.73692</v>
      </c>
    </row>
    <row r="283" ht="14.25" spans="1:18">
      <c r="A283" s="136" t="s">
        <v>69</v>
      </c>
      <c r="B283" s="213">
        <v>0</v>
      </c>
      <c r="C283" s="216">
        <v>4</v>
      </c>
      <c r="D283" s="212">
        <f t="shared" si="48"/>
        <v>0</v>
      </c>
      <c r="E283" s="60"/>
      <c r="F283" s="213"/>
      <c r="G283" s="214" t="s">
        <v>67</v>
      </c>
      <c r="H283" s="215">
        <v>2040503</v>
      </c>
      <c r="I283" s="128">
        <v>0</v>
      </c>
      <c r="J283" s="128">
        <v>2020802</v>
      </c>
      <c r="K283" s="128">
        <v>0</v>
      </c>
      <c r="O283" s="128">
        <v>2040503</v>
      </c>
      <c r="P283" s="206">
        <v>36000</v>
      </c>
      <c r="Q283" s="205">
        <f t="shared" si="39"/>
        <v>4</v>
      </c>
      <c r="R283" s="222">
        <f t="shared" si="40"/>
        <v>3.6</v>
      </c>
    </row>
    <row r="284" ht="14.25" spans="1:18">
      <c r="A284" s="137" t="s">
        <v>228</v>
      </c>
      <c r="B284" s="213">
        <v>0</v>
      </c>
      <c r="C284" s="216">
        <v>0</v>
      </c>
      <c r="D284" s="212">
        <f t="shared" si="48"/>
        <v>0</v>
      </c>
      <c r="E284" s="60"/>
      <c r="F284" s="213"/>
      <c r="G284" s="214" t="s">
        <v>67</v>
      </c>
      <c r="H284" s="215">
        <v>2040504</v>
      </c>
      <c r="I284" s="128">
        <v>0</v>
      </c>
      <c r="J284" s="128">
        <v>2020803</v>
      </c>
      <c r="K284" s="128">
        <v>0</v>
      </c>
      <c r="O284" s="128">
        <v>2040504</v>
      </c>
      <c r="Q284" s="205">
        <f t="shared" si="39"/>
        <v>0</v>
      </c>
      <c r="R284" s="222">
        <f t="shared" si="40"/>
        <v>0</v>
      </c>
    </row>
    <row r="285" ht="14.25" spans="1:18">
      <c r="A285" s="137" t="s">
        <v>229</v>
      </c>
      <c r="B285" s="213">
        <v>0</v>
      </c>
      <c r="C285" s="216">
        <v>0</v>
      </c>
      <c r="D285" s="212">
        <f t="shared" si="48"/>
        <v>0</v>
      </c>
      <c r="E285" s="60"/>
      <c r="F285" s="213"/>
      <c r="G285" s="214" t="s">
        <v>67</v>
      </c>
      <c r="H285" s="215">
        <v>2040505</v>
      </c>
      <c r="I285" s="128">
        <v>0</v>
      </c>
      <c r="J285" s="128">
        <v>2020850</v>
      </c>
      <c r="K285" s="128">
        <v>0</v>
      </c>
      <c r="O285" s="128">
        <v>2040505</v>
      </c>
      <c r="Q285" s="205">
        <f t="shared" ref="Q285:Q348" si="52">ROUND(R285,0)</f>
        <v>0</v>
      </c>
      <c r="R285" s="222">
        <f t="shared" si="40"/>
        <v>0</v>
      </c>
    </row>
    <row r="286" ht="14.25" spans="1:18">
      <c r="A286" s="137" t="s">
        <v>230</v>
      </c>
      <c r="B286" s="213">
        <v>1303</v>
      </c>
      <c r="C286" s="216">
        <v>180</v>
      </c>
      <c r="D286" s="212">
        <f t="shared" si="48"/>
        <v>13.8142747505756</v>
      </c>
      <c r="E286" s="60"/>
      <c r="F286" s="213"/>
      <c r="G286" s="214" t="s">
        <v>67</v>
      </c>
      <c r="H286" s="215">
        <v>2040506</v>
      </c>
      <c r="I286" s="128">
        <v>1303</v>
      </c>
      <c r="J286" s="128">
        <v>2020899</v>
      </c>
      <c r="K286" s="128">
        <v>0</v>
      </c>
      <c r="O286" s="128">
        <v>2040506</v>
      </c>
      <c r="Q286" s="205">
        <f t="shared" si="52"/>
        <v>0</v>
      </c>
      <c r="R286" s="222">
        <f t="shared" si="40"/>
        <v>0</v>
      </c>
    </row>
    <row r="287" ht="14.25" spans="1:18">
      <c r="A287" s="136" t="s">
        <v>76</v>
      </c>
      <c r="B287" s="213">
        <v>0</v>
      </c>
      <c r="C287" s="216">
        <v>0</v>
      </c>
      <c r="D287" s="212">
        <f t="shared" si="48"/>
        <v>0</v>
      </c>
      <c r="E287" s="60"/>
      <c r="F287" s="213"/>
      <c r="G287" s="214" t="s">
        <v>67</v>
      </c>
      <c r="H287" s="215">
        <v>2040550</v>
      </c>
      <c r="I287" s="128">
        <v>0</v>
      </c>
      <c r="J287" s="128">
        <v>20299</v>
      </c>
      <c r="K287" s="128">
        <v>0</v>
      </c>
      <c r="O287" s="128">
        <v>2040550</v>
      </c>
      <c r="Q287" s="205">
        <f t="shared" si="52"/>
        <v>0</v>
      </c>
      <c r="R287" s="222">
        <f t="shared" si="40"/>
        <v>0</v>
      </c>
    </row>
    <row r="288" ht="14.25" spans="1:18">
      <c r="A288" s="136" t="s">
        <v>231</v>
      </c>
      <c r="B288" s="213">
        <v>52</v>
      </c>
      <c r="C288" s="216">
        <v>0</v>
      </c>
      <c r="D288" s="212">
        <f t="shared" si="48"/>
        <v>0</v>
      </c>
      <c r="E288" s="60"/>
      <c r="F288" s="213"/>
      <c r="G288" s="214" t="s">
        <v>67</v>
      </c>
      <c r="H288" s="215">
        <v>2040599</v>
      </c>
      <c r="I288" s="128">
        <v>52</v>
      </c>
      <c r="J288" s="128">
        <v>2029901</v>
      </c>
      <c r="K288" s="128">
        <v>0</v>
      </c>
      <c r="O288" s="128">
        <v>2040599</v>
      </c>
      <c r="Q288" s="205">
        <f t="shared" si="52"/>
        <v>0</v>
      </c>
      <c r="R288" s="222">
        <f t="shared" si="40"/>
        <v>0</v>
      </c>
    </row>
    <row r="289" ht="14.25" spans="1:18">
      <c r="A289" s="136" t="s">
        <v>232</v>
      </c>
      <c r="B289" s="210">
        <f t="shared" ref="B289:C289" si="53">SUM(B290:B302)</f>
        <v>724</v>
      </c>
      <c r="C289" s="211">
        <f t="shared" si="53"/>
        <v>677</v>
      </c>
      <c r="D289" s="212">
        <f t="shared" si="48"/>
        <v>93.5082872928177</v>
      </c>
      <c r="E289" s="60"/>
      <c r="F289" s="213">
        <f>SUM(F290:F302)</f>
        <v>0</v>
      </c>
      <c r="G289" s="214" t="s">
        <v>65</v>
      </c>
      <c r="H289" s="215">
        <v>20406</v>
      </c>
      <c r="I289" s="128">
        <v>724</v>
      </c>
      <c r="J289" s="128">
        <v>203</v>
      </c>
      <c r="K289" s="128">
        <v>0</v>
      </c>
      <c r="O289" s="128">
        <v>20406</v>
      </c>
      <c r="Q289" s="205">
        <f t="shared" si="52"/>
        <v>0</v>
      </c>
      <c r="R289" s="222">
        <f t="shared" si="40"/>
        <v>0</v>
      </c>
    </row>
    <row r="290" ht="14.25" spans="1:18">
      <c r="A290" s="137" t="s">
        <v>66</v>
      </c>
      <c r="B290" s="213">
        <v>468</v>
      </c>
      <c r="C290" s="216">
        <v>486</v>
      </c>
      <c r="D290" s="212">
        <f t="shared" si="48"/>
        <v>103.846153846154</v>
      </c>
      <c r="E290" s="60"/>
      <c r="F290" s="213"/>
      <c r="G290" s="214" t="s">
        <v>67</v>
      </c>
      <c r="H290" s="215">
        <v>2040601</v>
      </c>
      <c r="I290" s="128">
        <v>468</v>
      </c>
      <c r="J290" s="128">
        <v>20301</v>
      </c>
      <c r="K290" s="128">
        <v>0</v>
      </c>
      <c r="O290" s="128">
        <v>2040601</v>
      </c>
      <c r="P290" s="206">
        <v>4859292.56</v>
      </c>
      <c r="Q290" s="205">
        <f t="shared" si="52"/>
        <v>486</v>
      </c>
      <c r="R290" s="222">
        <f t="shared" si="40"/>
        <v>485.929256</v>
      </c>
    </row>
    <row r="291" ht="14.25" spans="1:18">
      <c r="A291" s="137" t="s">
        <v>68</v>
      </c>
      <c r="B291" s="213">
        <v>166</v>
      </c>
      <c r="C291" s="216">
        <v>124</v>
      </c>
      <c r="D291" s="212">
        <f t="shared" si="48"/>
        <v>74.6987951807229</v>
      </c>
      <c r="E291" s="60"/>
      <c r="F291" s="213"/>
      <c r="G291" s="214" t="s">
        <v>67</v>
      </c>
      <c r="H291" s="215">
        <v>2040602</v>
      </c>
      <c r="I291" s="128">
        <v>166</v>
      </c>
      <c r="J291" s="128">
        <v>2030101</v>
      </c>
      <c r="K291" s="128">
        <v>0</v>
      </c>
      <c r="O291" s="128">
        <v>2040602</v>
      </c>
      <c r="P291" s="206">
        <v>20000</v>
      </c>
      <c r="Q291" s="205">
        <f t="shared" si="52"/>
        <v>2</v>
      </c>
      <c r="R291" s="222">
        <f t="shared" si="40"/>
        <v>2</v>
      </c>
    </row>
    <row r="292" ht="14.25" spans="1:18">
      <c r="A292" s="137" t="s">
        <v>69</v>
      </c>
      <c r="B292" s="213">
        <v>0</v>
      </c>
      <c r="C292" s="216">
        <v>0</v>
      </c>
      <c r="D292" s="212">
        <f t="shared" si="48"/>
        <v>0</v>
      </c>
      <c r="E292" s="60"/>
      <c r="F292" s="213"/>
      <c r="G292" s="214" t="s">
        <v>67</v>
      </c>
      <c r="H292" s="215">
        <v>2040603</v>
      </c>
      <c r="I292" s="128">
        <v>0</v>
      </c>
      <c r="J292" s="128">
        <v>20304</v>
      </c>
      <c r="K292" s="128">
        <v>0</v>
      </c>
      <c r="O292" s="128">
        <v>2040603</v>
      </c>
      <c r="Q292" s="205">
        <f t="shared" si="52"/>
        <v>0</v>
      </c>
      <c r="R292" s="222">
        <f t="shared" ref="R292:R355" si="54">P292/10000</f>
        <v>0</v>
      </c>
    </row>
    <row r="293" ht="14.25" spans="1:18">
      <c r="A293" s="60" t="s">
        <v>233</v>
      </c>
      <c r="B293" s="213">
        <v>28</v>
      </c>
      <c r="C293" s="216">
        <v>8</v>
      </c>
      <c r="D293" s="212">
        <f t="shared" si="48"/>
        <v>28.5714285714286</v>
      </c>
      <c r="E293" s="60"/>
      <c r="F293" s="213"/>
      <c r="G293" s="214" t="s">
        <v>67</v>
      </c>
      <c r="H293" s="215">
        <v>2040604</v>
      </c>
      <c r="I293" s="128">
        <v>28</v>
      </c>
      <c r="J293" s="128">
        <v>2030401</v>
      </c>
      <c r="K293" s="128">
        <v>0</v>
      </c>
      <c r="O293" s="128">
        <v>2040604</v>
      </c>
      <c r="P293" s="206">
        <v>77000</v>
      </c>
      <c r="Q293" s="205">
        <f t="shared" si="52"/>
        <v>8</v>
      </c>
      <c r="R293" s="222">
        <f t="shared" si="54"/>
        <v>7.7</v>
      </c>
    </row>
    <row r="294" ht="14.25" spans="1:18">
      <c r="A294" s="136" t="s">
        <v>234</v>
      </c>
      <c r="B294" s="213">
        <v>3</v>
      </c>
      <c r="C294" s="216">
        <v>5</v>
      </c>
      <c r="D294" s="212">
        <f t="shared" si="48"/>
        <v>166.666666666667</v>
      </c>
      <c r="E294" s="60"/>
      <c r="F294" s="213"/>
      <c r="G294" s="214" t="s">
        <v>67</v>
      </c>
      <c r="H294" s="215">
        <v>2040605</v>
      </c>
      <c r="I294" s="128">
        <v>3</v>
      </c>
      <c r="J294" s="128">
        <v>20305</v>
      </c>
      <c r="K294" s="128">
        <v>0</v>
      </c>
      <c r="O294" s="128">
        <v>2040605</v>
      </c>
      <c r="P294" s="206">
        <v>45000</v>
      </c>
      <c r="Q294" s="205">
        <f t="shared" si="52"/>
        <v>5</v>
      </c>
      <c r="R294" s="222">
        <f t="shared" si="54"/>
        <v>4.5</v>
      </c>
    </row>
    <row r="295" ht="14.25" spans="1:18">
      <c r="A295" s="136" t="s">
        <v>235</v>
      </c>
      <c r="B295" s="213">
        <v>2</v>
      </c>
      <c r="C295" s="216">
        <v>2</v>
      </c>
      <c r="D295" s="212">
        <f t="shared" si="48"/>
        <v>100</v>
      </c>
      <c r="E295" s="60"/>
      <c r="F295" s="213"/>
      <c r="G295" s="214" t="s">
        <v>67</v>
      </c>
      <c r="H295" s="215">
        <v>2040606</v>
      </c>
      <c r="I295" s="128">
        <v>2</v>
      </c>
      <c r="J295" s="128">
        <v>2030501</v>
      </c>
      <c r="K295" s="128">
        <v>0</v>
      </c>
      <c r="O295" s="128">
        <v>2040606</v>
      </c>
      <c r="P295" s="206">
        <v>19000</v>
      </c>
      <c r="Q295" s="205">
        <f t="shared" si="52"/>
        <v>2</v>
      </c>
      <c r="R295" s="222">
        <f t="shared" si="54"/>
        <v>1.9</v>
      </c>
    </row>
    <row r="296" ht="14.25" spans="1:18">
      <c r="A296" s="138" t="s">
        <v>236</v>
      </c>
      <c r="B296" s="213">
        <v>0</v>
      </c>
      <c r="C296" s="216">
        <v>0</v>
      </c>
      <c r="D296" s="212">
        <f t="shared" si="48"/>
        <v>0</v>
      </c>
      <c r="E296" s="60"/>
      <c r="F296" s="213"/>
      <c r="G296" s="214" t="s">
        <v>67</v>
      </c>
      <c r="H296" s="215">
        <v>2040607</v>
      </c>
      <c r="I296" s="128">
        <v>0</v>
      </c>
      <c r="J296" s="128">
        <v>20306</v>
      </c>
      <c r="K296" s="128">
        <v>0</v>
      </c>
      <c r="O296" s="128">
        <v>2040607</v>
      </c>
      <c r="Q296" s="205">
        <f t="shared" si="52"/>
        <v>0</v>
      </c>
      <c r="R296" s="222">
        <f t="shared" si="54"/>
        <v>0</v>
      </c>
    </row>
    <row r="297" ht="14.25" spans="1:18">
      <c r="A297" s="137" t="s">
        <v>237</v>
      </c>
      <c r="B297" s="213">
        <v>0</v>
      </c>
      <c r="C297" s="216">
        <v>0</v>
      </c>
      <c r="D297" s="212">
        <f t="shared" si="48"/>
        <v>0</v>
      </c>
      <c r="E297" s="60"/>
      <c r="F297" s="213"/>
      <c r="G297" s="214" t="s">
        <v>67</v>
      </c>
      <c r="H297" s="215">
        <v>2040608</v>
      </c>
      <c r="I297" s="128">
        <v>0</v>
      </c>
      <c r="J297" s="128">
        <v>2030601</v>
      </c>
      <c r="K297" s="128">
        <v>0</v>
      </c>
      <c r="O297" s="128">
        <v>2040608</v>
      </c>
      <c r="Q297" s="205">
        <f t="shared" si="52"/>
        <v>0</v>
      </c>
      <c r="R297" s="222">
        <f t="shared" si="54"/>
        <v>0</v>
      </c>
    </row>
    <row r="298" ht="14.25" spans="1:18">
      <c r="A298" s="137" t="s">
        <v>238</v>
      </c>
      <c r="B298" s="213">
        <v>25</v>
      </c>
      <c r="C298" s="216">
        <v>43</v>
      </c>
      <c r="D298" s="212">
        <f t="shared" si="48"/>
        <v>172</v>
      </c>
      <c r="E298" s="60"/>
      <c r="F298" s="213"/>
      <c r="G298" s="214" t="s">
        <v>67</v>
      </c>
      <c r="H298" s="215">
        <v>2040610</v>
      </c>
      <c r="I298" s="128">
        <v>25</v>
      </c>
      <c r="J298" s="128">
        <v>2030602</v>
      </c>
      <c r="K298" s="128">
        <v>0</v>
      </c>
      <c r="O298" s="128">
        <v>2040610</v>
      </c>
      <c r="P298" s="206">
        <v>429200</v>
      </c>
      <c r="Q298" s="205">
        <f t="shared" si="52"/>
        <v>43</v>
      </c>
      <c r="R298" s="222">
        <f t="shared" si="54"/>
        <v>42.92</v>
      </c>
    </row>
    <row r="299" ht="14.25" spans="1:18">
      <c r="A299" s="137" t="s">
        <v>239</v>
      </c>
      <c r="B299" s="213">
        <v>0</v>
      </c>
      <c r="C299" s="216">
        <v>8</v>
      </c>
      <c r="D299" s="212">
        <f t="shared" si="48"/>
        <v>0</v>
      </c>
      <c r="E299" s="60"/>
      <c r="F299" s="213"/>
      <c r="G299" s="214" t="s">
        <v>67</v>
      </c>
      <c r="H299" s="215">
        <v>2040612</v>
      </c>
      <c r="I299" s="128">
        <v>0</v>
      </c>
      <c r="J299" s="128">
        <v>2030603</v>
      </c>
      <c r="K299" s="128">
        <v>0</v>
      </c>
      <c r="O299" s="128">
        <v>2040612</v>
      </c>
      <c r="P299" s="206">
        <v>80000</v>
      </c>
      <c r="Q299" s="205">
        <f t="shared" si="52"/>
        <v>8</v>
      </c>
      <c r="R299" s="222">
        <f t="shared" si="54"/>
        <v>8</v>
      </c>
    </row>
    <row r="300" ht="14.25" spans="1:18">
      <c r="A300" s="137" t="s">
        <v>108</v>
      </c>
      <c r="B300" s="213">
        <v>0</v>
      </c>
      <c r="C300" s="216">
        <v>0</v>
      </c>
      <c r="D300" s="212">
        <f t="shared" si="48"/>
        <v>0</v>
      </c>
      <c r="E300" s="60"/>
      <c r="F300" s="213"/>
      <c r="G300" s="214" t="s">
        <v>67</v>
      </c>
      <c r="H300" s="215">
        <v>2040613</v>
      </c>
      <c r="I300" s="128">
        <v>0</v>
      </c>
      <c r="J300" s="128">
        <v>2030604</v>
      </c>
      <c r="K300" s="128">
        <v>0</v>
      </c>
      <c r="O300" s="128">
        <v>2040613</v>
      </c>
      <c r="Q300" s="205">
        <f t="shared" si="52"/>
        <v>0</v>
      </c>
      <c r="R300" s="222">
        <f t="shared" si="54"/>
        <v>0</v>
      </c>
    </row>
    <row r="301" ht="14.25" spans="1:18">
      <c r="A301" s="137" t="s">
        <v>76</v>
      </c>
      <c r="B301" s="213">
        <v>0</v>
      </c>
      <c r="C301" s="216">
        <v>0</v>
      </c>
      <c r="D301" s="212">
        <f t="shared" si="48"/>
        <v>0</v>
      </c>
      <c r="E301" s="60"/>
      <c r="F301" s="213"/>
      <c r="G301" s="214" t="s">
        <v>67</v>
      </c>
      <c r="H301" s="215">
        <v>2040650</v>
      </c>
      <c r="I301" s="128">
        <v>0</v>
      </c>
      <c r="J301" s="128">
        <v>2030605</v>
      </c>
      <c r="K301" s="128">
        <v>0</v>
      </c>
      <c r="O301" s="128">
        <v>2040650</v>
      </c>
      <c r="Q301" s="205">
        <f t="shared" si="52"/>
        <v>0</v>
      </c>
      <c r="R301" s="222">
        <f t="shared" si="54"/>
        <v>0</v>
      </c>
    </row>
    <row r="302" ht="14.25" spans="1:18">
      <c r="A302" s="136" t="s">
        <v>240</v>
      </c>
      <c r="B302" s="213">
        <v>32</v>
      </c>
      <c r="C302" s="216">
        <v>1</v>
      </c>
      <c r="D302" s="212">
        <f t="shared" si="48"/>
        <v>3.125</v>
      </c>
      <c r="E302" s="60"/>
      <c r="F302" s="213"/>
      <c r="G302" s="214" t="s">
        <v>67</v>
      </c>
      <c r="H302" s="215">
        <v>2040699</v>
      </c>
      <c r="I302" s="128">
        <v>32</v>
      </c>
      <c r="J302" s="128">
        <v>2030606</v>
      </c>
      <c r="K302" s="128">
        <v>0</v>
      </c>
      <c r="O302" s="128">
        <v>2040699</v>
      </c>
      <c r="P302" s="206">
        <v>6908.4</v>
      </c>
      <c r="Q302" s="205">
        <f t="shared" si="52"/>
        <v>1</v>
      </c>
      <c r="R302" s="222">
        <f t="shared" si="54"/>
        <v>0.69084</v>
      </c>
    </row>
    <row r="303" ht="14.25" spans="1:18">
      <c r="A303" s="138" t="s">
        <v>241</v>
      </c>
      <c r="B303" s="210">
        <f t="shared" ref="B303:C303" si="55">SUM(B304:B312)</f>
        <v>0</v>
      </c>
      <c r="C303" s="211">
        <f t="shared" si="55"/>
        <v>0</v>
      </c>
      <c r="D303" s="212">
        <f t="shared" si="48"/>
        <v>0</v>
      </c>
      <c r="E303" s="60"/>
      <c r="F303" s="213">
        <f>SUM(F304:F312)</f>
        <v>0</v>
      </c>
      <c r="G303" s="214" t="s">
        <v>65</v>
      </c>
      <c r="H303" s="215">
        <v>20407</v>
      </c>
      <c r="I303" s="128">
        <v>0</v>
      </c>
      <c r="J303" s="128">
        <v>2030607</v>
      </c>
      <c r="K303" s="128">
        <v>0</v>
      </c>
      <c r="O303" s="128">
        <v>20407</v>
      </c>
      <c r="Q303" s="205">
        <f t="shared" si="52"/>
        <v>0</v>
      </c>
      <c r="R303" s="222">
        <f t="shared" si="54"/>
        <v>0</v>
      </c>
    </row>
    <row r="304" ht="14.25" spans="1:18">
      <c r="A304" s="136" t="s">
        <v>66</v>
      </c>
      <c r="B304" s="213"/>
      <c r="C304" s="216">
        <v>0</v>
      </c>
      <c r="D304" s="212">
        <f t="shared" si="48"/>
        <v>0</v>
      </c>
      <c r="E304" s="60"/>
      <c r="F304" s="213"/>
      <c r="G304" s="214" t="s">
        <v>67</v>
      </c>
      <c r="H304" s="215">
        <v>2040701</v>
      </c>
      <c r="I304" s="128">
        <v>0</v>
      </c>
      <c r="J304" s="128">
        <v>2030608</v>
      </c>
      <c r="K304" s="128">
        <v>0</v>
      </c>
      <c r="O304" s="128">
        <v>2040701</v>
      </c>
      <c r="Q304" s="205">
        <f t="shared" si="52"/>
        <v>0</v>
      </c>
      <c r="R304" s="222">
        <f t="shared" si="54"/>
        <v>0</v>
      </c>
    </row>
    <row r="305" ht="14.25" spans="1:18">
      <c r="A305" s="137" t="s">
        <v>68</v>
      </c>
      <c r="B305" s="213"/>
      <c r="C305" s="216">
        <v>0</v>
      </c>
      <c r="D305" s="212">
        <f t="shared" si="48"/>
        <v>0</v>
      </c>
      <c r="E305" s="60"/>
      <c r="F305" s="213"/>
      <c r="G305" s="214" t="s">
        <v>67</v>
      </c>
      <c r="H305" s="215">
        <v>2040702</v>
      </c>
      <c r="I305" s="128">
        <v>0</v>
      </c>
      <c r="J305" s="128">
        <v>2030699</v>
      </c>
      <c r="K305" s="128">
        <v>0</v>
      </c>
      <c r="O305" s="128">
        <v>2040702</v>
      </c>
      <c r="Q305" s="205">
        <f t="shared" si="52"/>
        <v>0</v>
      </c>
      <c r="R305" s="222">
        <f t="shared" si="54"/>
        <v>0</v>
      </c>
    </row>
    <row r="306" ht="14.25" spans="1:18">
      <c r="A306" s="137" t="s">
        <v>69</v>
      </c>
      <c r="B306" s="213"/>
      <c r="C306" s="216">
        <v>0</v>
      </c>
      <c r="D306" s="212">
        <f t="shared" si="48"/>
        <v>0</v>
      </c>
      <c r="E306" s="60"/>
      <c r="F306" s="213"/>
      <c r="G306" s="214" t="s">
        <v>67</v>
      </c>
      <c r="H306" s="215">
        <v>2040703</v>
      </c>
      <c r="I306" s="128">
        <v>0</v>
      </c>
      <c r="J306" s="128">
        <v>20399</v>
      </c>
      <c r="K306" s="128">
        <v>0</v>
      </c>
      <c r="O306" s="128">
        <v>2040703</v>
      </c>
      <c r="Q306" s="205">
        <f t="shared" si="52"/>
        <v>0</v>
      </c>
      <c r="R306" s="222">
        <f t="shared" si="54"/>
        <v>0</v>
      </c>
    </row>
    <row r="307" ht="14.25" spans="1:18">
      <c r="A307" s="137" t="s">
        <v>242</v>
      </c>
      <c r="B307" s="213"/>
      <c r="C307" s="216">
        <v>0</v>
      </c>
      <c r="D307" s="212">
        <f t="shared" si="48"/>
        <v>0</v>
      </c>
      <c r="E307" s="60"/>
      <c r="F307" s="213"/>
      <c r="G307" s="214" t="s">
        <v>67</v>
      </c>
      <c r="H307" s="215">
        <v>2040704</v>
      </c>
      <c r="I307" s="128">
        <v>0</v>
      </c>
      <c r="J307" s="128">
        <v>2039901</v>
      </c>
      <c r="K307" s="128">
        <v>0</v>
      </c>
      <c r="O307" s="128">
        <v>2040704</v>
      </c>
      <c r="Q307" s="205">
        <f t="shared" si="52"/>
        <v>0</v>
      </c>
      <c r="R307" s="222">
        <f t="shared" si="54"/>
        <v>0</v>
      </c>
    </row>
    <row r="308" ht="14.25" spans="1:18">
      <c r="A308" s="60" t="s">
        <v>243</v>
      </c>
      <c r="B308" s="213"/>
      <c r="C308" s="216">
        <v>0</v>
      </c>
      <c r="D308" s="212">
        <f t="shared" si="48"/>
        <v>0</v>
      </c>
      <c r="E308" s="60"/>
      <c r="F308" s="213"/>
      <c r="G308" s="214" t="s">
        <v>67</v>
      </c>
      <c r="H308" s="215">
        <v>2040705</v>
      </c>
      <c r="I308" s="128">
        <v>0</v>
      </c>
      <c r="J308" s="128">
        <v>204</v>
      </c>
      <c r="K308" s="128">
        <v>9233</v>
      </c>
      <c r="O308" s="128">
        <v>2040705</v>
      </c>
      <c r="Q308" s="205">
        <f t="shared" si="52"/>
        <v>0</v>
      </c>
      <c r="R308" s="222">
        <f t="shared" si="54"/>
        <v>0</v>
      </c>
    </row>
    <row r="309" ht="14.25" spans="1:18">
      <c r="A309" s="136" t="s">
        <v>244</v>
      </c>
      <c r="B309" s="213"/>
      <c r="C309" s="216">
        <v>0</v>
      </c>
      <c r="D309" s="212">
        <f t="shared" si="48"/>
        <v>0</v>
      </c>
      <c r="E309" s="60"/>
      <c r="F309" s="213"/>
      <c r="G309" s="214" t="s">
        <v>67</v>
      </c>
      <c r="H309" s="215">
        <v>2040706</v>
      </c>
      <c r="I309" s="128">
        <v>0</v>
      </c>
      <c r="J309" s="128">
        <v>20401</v>
      </c>
      <c r="K309" s="128">
        <v>57</v>
      </c>
      <c r="O309" s="128">
        <v>2040706</v>
      </c>
      <c r="Q309" s="205">
        <f t="shared" si="52"/>
        <v>0</v>
      </c>
      <c r="R309" s="222">
        <f t="shared" si="54"/>
        <v>0</v>
      </c>
    </row>
    <row r="310" ht="14.25" spans="1:18">
      <c r="A310" s="136" t="s">
        <v>108</v>
      </c>
      <c r="B310" s="213"/>
      <c r="C310" s="216">
        <v>0</v>
      </c>
      <c r="D310" s="212">
        <f t="shared" si="48"/>
        <v>0</v>
      </c>
      <c r="E310" s="60"/>
      <c r="F310" s="213"/>
      <c r="G310" s="214" t="s">
        <v>67</v>
      </c>
      <c r="H310" s="215">
        <v>2040707</v>
      </c>
      <c r="I310" s="128">
        <v>0</v>
      </c>
      <c r="J310" s="128">
        <v>2040101</v>
      </c>
      <c r="K310" s="128">
        <v>0</v>
      </c>
      <c r="O310" s="128">
        <v>2040707</v>
      </c>
      <c r="Q310" s="205">
        <f t="shared" si="52"/>
        <v>0</v>
      </c>
      <c r="R310" s="222">
        <f t="shared" si="54"/>
        <v>0</v>
      </c>
    </row>
    <row r="311" ht="14.25" spans="1:18">
      <c r="A311" s="136" t="s">
        <v>76</v>
      </c>
      <c r="B311" s="213"/>
      <c r="C311" s="216">
        <v>0</v>
      </c>
      <c r="D311" s="212">
        <f t="shared" si="48"/>
        <v>0</v>
      </c>
      <c r="E311" s="60"/>
      <c r="F311" s="213"/>
      <c r="G311" s="214" t="s">
        <v>67</v>
      </c>
      <c r="H311" s="215">
        <v>2040750</v>
      </c>
      <c r="I311" s="128">
        <v>0</v>
      </c>
      <c r="J311" s="128">
        <v>2040199</v>
      </c>
      <c r="K311" s="128">
        <v>57</v>
      </c>
      <c r="O311" s="128">
        <v>2040750</v>
      </c>
      <c r="Q311" s="205">
        <f t="shared" si="52"/>
        <v>0</v>
      </c>
      <c r="R311" s="222">
        <f t="shared" si="54"/>
        <v>0</v>
      </c>
    </row>
    <row r="312" ht="14.25" spans="1:18">
      <c r="A312" s="136" t="s">
        <v>245</v>
      </c>
      <c r="B312" s="213"/>
      <c r="C312" s="216">
        <v>0</v>
      </c>
      <c r="D312" s="212">
        <f t="shared" si="48"/>
        <v>0</v>
      </c>
      <c r="E312" s="60"/>
      <c r="F312" s="213"/>
      <c r="G312" s="214" t="s">
        <v>67</v>
      </c>
      <c r="H312" s="215">
        <v>2040799</v>
      </c>
      <c r="I312" s="128">
        <v>0</v>
      </c>
      <c r="J312" s="128">
        <v>20402</v>
      </c>
      <c r="K312" s="128">
        <v>4798</v>
      </c>
      <c r="O312" s="128">
        <v>2040799</v>
      </c>
      <c r="Q312" s="205">
        <f t="shared" si="52"/>
        <v>0</v>
      </c>
      <c r="R312" s="222">
        <f t="shared" si="54"/>
        <v>0</v>
      </c>
    </row>
    <row r="313" ht="14.25" spans="1:18">
      <c r="A313" s="137" t="s">
        <v>246</v>
      </c>
      <c r="B313" s="210">
        <f t="shared" ref="B313:C313" si="56">SUM(B314:B322)</f>
        <v>16</v>
      </c>
      <c r="C313" s="211">
        <f t="shared" si="56"/>
        <v>0</v>
      </c>
      <c r="D313" s="212">
        <f t="shared" si="48"/>
        <v>0</v>
      </c>
      <c r="E313" s="60"/>
      <c r="F313" s="213">
        <f>SUM(F314:F322)</f>
        <v>0</v>
      </c>
      <c r="G313" s="214" t="s">
        <v>65</v>
      </c>
      <c r="H313" s="215">
        <v>20408</v>
      </c>
      <c r="I313" s="128">
        <v>16</v>
      </c>
      <c r="J313" s="128">
        <v>2040201</v>
      </c>
      <c r="K313" s="128">
        <v>2518</v>
      </c>
      <c r="O313" s="128">
        <v>20408</v>
      </c>
      <c r="Q313" s="205">
        <f t="shared" si="52"/>
        <v>0</v>
      </c>
      <c r="R313" s="222">
        <f t="shared" si="54"/>
        <v>0</v>
      </c>
    </row>
    <row r="314" ht="14.25" spans="1:18">
      <c r="A314" s="137" t="s">
        <v>66</v>
      </c>
      <c r="B314" s="213"/>
      <c r="C314" s="216">
        <v>0</v>
      </c>
      <c r="D314" s="212">
        <f t="shared" si="48"/>
        <v>0</v>
      </c>
      <c r="E314" s="60"/>
      <c r="F314" s="213"/>
      <c r="G314" s="214" t="s">
        <v>67</v>
      </c>
      <c r="H314" s="215">
        <v>2040801</v>
      </c>
      <c r="I314" s="128">
        <v>0</v>
      </c>
      <c r="J314" s="128">
        <v>2040202</v>
      </c>
      <c r="K314" s="128">
        <v>1231</v>
      </c>
      <c r="O314" s="128">
        <v>2040801</v>
      </c>
      <c r="Q314" s="205">
        <f t="shared" si="52"/>
        <v>0</v>
      </c>
      <c r="R314" s="222">
        <f t="shared" si="54"/>
        <v>0</v>
      </c>
    </row>
    <row r="315" ht="14.25" spans="1:18">
      <c r="A315" s="137" t="s">
        <v>68</v>
      </c>
      <c r="B315" s="213"/>
      <c r="C315" s="216">
        <v>0</v>
      </c>
      <c r="D315" s="212">
        <f t="shared" si="48"/>
        <v>0</v>
      </c>
      <c r="E315" s="60"/>
      <c r="F315" s="213"/>
      <c r="G315" s="214" t="s">
        <v>67</v>
      </c>
      <c r="H315" s="215">
        <v>2040802</v>
      </c>
      <c r="I315" s="128">
        <v>0</v>
      </c>
      <c r="J315" s="128">
        <v>2040203</v>
      </c>
      <c r="K315" s="128">
        <v>0</v>
      </c>
      <c r="O315" s="128">
        <v>2040802</v>
      </c>
      <c r="Q315" s="205">
        <f t="shared" si="52"/>
        <v>0</v>
      </c>
      <c r="R315" s="222">
        <f t="shared" si="54"/>
        <v>0</v>
      </c>
    </row>
    <row r="316" ht="14.25" spans="1:18">
      <c r="A316" s="136" t="s">
        <v>69</v>
      </c>
      <c r="B316" s="213"/>
      <c r="C316" s="216">
        <v>0</v>
      </c>
      <c r="D316" s="212">
        <f t="shared" si="48"/>
        <v>0</v>
      </c>
      <c r="E316" s="60"/>
      <c r="F316" s="213"/>
      <c r="G316" s="214" t="s">
        <v>67</v>
      </c>
      <c r="H316" s="215">
        <v>2040803</v>
      </c>
      <c r="I316" s="128">
        <v>0</v>
      </c>
      <c r="J316" s="128">
        <v>2040219</v>
      </c>
      <c r="K316" s="128">
        <v>227</v>
      </c>
      <c r="O316" s="128">
        <v>2040803</v>
      </c>
      <c r="Q316" s="205">
        <f t="shared" si="52"/>
        <v>0</v>
      </c>
      <c r="R316" s="222">
        <f t="shared" si="54"/>
        <v>0</v>
      </c>
    </row>
    <row r="317" ht="14.25" spans="1:18">
      <c r="A317" s="136" t="s">
        <v>247</v>
      </c>
      <c r="B317" s="213"/>
      <c r="C317" s="216">
        <v>0</v>
      </c>
      <c r="D317" s="212">
        <f t="shared" si="48"/>
        <v>0</v>
      </c>
      <c r="E317" s="60"/>
      <c r="F317" s="213"/>
      <c r="G317" s="214" t="s">
        <v>67</v>
      </c>
      <c r="H317" s="215">
        <v>2040804</v>
      </c>
      <c r="I317" s="128">
        <v>0</v>
      </c>
      <c r="J317" s="128">
        <v>2040220</v>
      </c>
      <c r="K317" s="128">
        <v>120</v>
      </c>
      <c r="O317" s="128">
        <v>2040804</v>
      </c>
      <c r="Q317" s="205">
        <f t="shared" si="52"/>
        <v>0</v>
      </c>
      <c r="R317" s="222">
        <f t="shared" si="54"/>
        <v>0</v>
      </c>
    </row>
    <row r="318" ht="14.25" spans="1:18">
      <c r="A318" s="136" t="s">
        <v>248</v>
      </c>
      <c r="B318" s="128">
        <v>16</v>
      </c>
      <c r="C318" s="216">
        <v>0</v>
      </c>
      <c r="D318" s="212">
        <f t="shared" si="48"/>
        <v>0</v>
      </c>
      <c r="E318" s="60"/>
      <c r="F318" s="213"/>
      <c r="G318" s="214" t="s">
        <v>67</v>
      </c>
      <c r="H318" s="215">
        <v>2040805</v>
      </c>
      <c r="I318" s="128">
        <v>16</v>
      </c>
      <c r="J318" s="128">
        <v>2040221</v>
      </c>
      <c r="K318" s="128">
        <v>0</v>
      </c>
      <c r="O318" s="128">
        <v>2040805</v>
      </c>
      <c r="Q318" s="205">
        <f t="shared" si="52"/>
        <v>0</v>
      </c>
      <c r="R318" s="222">
        <f t="shared" si="54"/>
        <v>0</v>
      </c>
    </row>
    <row r="319" ht="14.25" spans="1:18">
      <c r="A319" s="137" t="s">
        <v>249</v>
      </c>
      <c r="B319" s="213"/>
      <c r="C319" s="216">
        <v>0</v>
      </c>
      <c r="D319" s="212">
        <f t="shared" si="48"/>
        <v>0</v>
      </c>
      <c r="E319" s="60"/>
      <c r="F319" s="213"/>
      <c r="G319" s="214" t="s">
        <v>67</v>
      </c>
      <c r="H319" s="215">
        <v>2040806</v>
      </c>
      <c r="I319" s="128">
        <v>0</v>
      </c>
      <c r="J319" s="128">
        <v>2040222</v>
      </c>
      <c r="K319" s="128">
        <v>0</v>
      </c>
      <c r="O319" s="128">
        <v>2040806</v>
      </c>
      <c r="Q319" s="205">
        <f t="shared" si="52"/>
        <v>0</v>
      </c>
      <c r="R319" s="222">
        <f t="shared" si="54"/>
        <v>0</v>
      </c>
    </row>
    <row r="320" ht="14.25" spans="1:18">
      <c r="A320" s="137" t="s">
        <v>108</v>
      </c>
      <c r="B320" s="213"/>
      <c r="C320" s="216">
        <v>0</v>
      </c>
      <c r="D320" s="212">
        <f t="shared" si="48"/>
        <v>0</v>
      </c>
      <c r="E320" s="60"/>
      <c r="F320" s="213"/>
      <c r="G320" s="214" t="s">
        <v>67</v>
      </c>
      <c r="H320" s="215">
        <v>2040807</v>
      </c>
      <c r="I320" s="128">
        <v>0</v>
      </c>
      <c r="J320" s="128">
        <v>2040223</v>
      </c>
      <c r="K320" s="128">
        <v>1</v>
      </c>
      <c r="O320" s="128">
        <v>2040807</v>
      </c>
      <c r="Q320" s="205">
        <f t="shared" si="52"/>
        <v>0</v>
      </c>
      <c r="R320" s="222">
        <f t="shared" si="54"/>
        <v>0</v>
      </c>
    </row>
    <row r="321" ht="14.25" spans="1:18">
      <c r="A321" s="137" t="s">
        <v>76</v>
      </c>
      <c r="B321" s="213"/>
      <c r="C321" s="216">
        <v>0</v>
      </c>
      <c r="D321" s="212">
        <f t="shared" si="48"/>
        <v>0</v>
      </c>
      <c r="E321" s="60"/>
      <c r="F321" s="213"/>
      <c r="G321" s="214" t="s">
        <v>67</v>
      </c>
      <c r="H321" s="215">
        <v>2040850</v>
      </c>
      <c r="I321" s="128">
        <v>0</v>
      </c>
      <c r="J321" s="128">
        <v>2040250</v>
      </c>
      <c r="K321" s="128">
        <v>0</v>
      </c>
      <c r="O321" s="128">
        <v>2040850</v>
      </c>
      <c r="Q321" s="205">
        <f t="shared" si="52"/>
        <v>0</v>
      </c>
      <c r="R321" s="222">
        <f t="shared" si="54"/>
        <v>0</v>
      </c>
    </row>
    <row r="322" ht="14.25" spans="1:18">
      <c r="A322" s="137" t="s">
        <v>250</v>
      </c>
      <c r="B322" s="213"/>
      <c r="C322" s="216">
        <v>0</v>
      </c>
      <c r="D322" s="212">
        <f t="shared" si="48"/>
        <v>0</v>
      </c>
      <c r="E322" s="60"/>
      <c r="F322" s="213"/>
      <c r="G322" s="214" t="s">
        <v>67</v>
      </c>
      <c r="H322" s="215">
        <v>2040899</v>
      </c>
      <c r="I322" s="128">
        <v>0</v>
      </c>
      <c r="J322" s="128">
        <v>2040299</v>
      </c>
      <c r="K322" s="128">
        <v>701</v>
      </c>
      <c r="O322" s="128">
        <v>2040899</v>
      </c>
      <c r="Q322" s="205">
        <f t="shared" si="52"/>
        <v>0</v>
      </c>
      <c r="R322" s="222">
        <f t="shared" si="54"/>
        <v>0</v>
      </c>
    </row>
    <row r="323" ht="14.25" spans="1:18">
      <c r="A323" s="60" t="s">
        <v>251</v>
      </c>
      <c r="B323" s="210">
        <f t="shared" ref="B323:C323" si="57">SUM(B324:B330)</f>
        <v>0</v>
      </c>
      <c r="C323" s="211">
        <f t="shared" si="57"/>
        <v>0</v>
      </c>
      <c r="D323" s="212">
        <f t="shared" si="48"/>
        <v>0</v>
      </c>
      <c r="E323" s="60"/>
      <c r="F323" s="213">
        <f>SUM(F324:F330)</f>
        <v>0</v>
      </c>
      <c r="G323" s="214" t="s">
        <v>65</v>
      </c>
      <c r="H323" s="215">
        <v>20409</v>
      </c>
      <c r="I323" s="128">
        <v>0</v>
      </c>
      <c r="J323" s="128">
        <v>20403</v>
      </c>
      <c r="K323" s="128">
        <v>0</v>
      </c>
      <c r="O323" s="128">
        <v>20409</v>
      </c>
      <c r="Q323" s="205">
        <f t="shared" si="52"/>
        <v>0</v>
      </c>
      <c r="R323" s="222">
        <f t="shared" si="54"/>
        <v>0</v>
      </c>
    </row>
    <row r="324" ht="14.25" spans="1:18">
      <c r="A324" s="136" t="s">
        <v>66</v>
      </c>
      <c r="B324" s="213"/>
      <c r="C324" s="216">
        <v>0</v>
      </c>
      <c r="D324" s="212">
        <f t="shared" si="48"/>
        <v>0</v>
      </c>
      <c r="E324" s="60"/>
      <c r="F324" s="213"/>
      <c r="G324" s="214" t="s">
        <v>67</v>
      </c>
      <c r="H324" s="215">
        <v>2040901</v>
      </c>
      <c r="I324" s="128">
        <v>0</v>
      </c>
      <c r="J324" s="128">
        <v>2040301</v>
      </c>
      <c r="K324" s="128">
        <v>0</v>
      </c>
      <c r="O324" s="128">
        <v>2040901</v>
      </c>
      <c r="Q324" s="205">
        <f t="shared" si="52"/>
        <v>0</v>
      </c>
      <c r="R324" s="222">
        <f t="shared" si="54"/>
        <v>0</v>
      </c>
    </row>
    <row r="325" ht="14.25" spans="1:18">
      <c r="A325" s="136" t="s">
        <v>68</v>
      </c>
      <c r="B325" s="213"/>
      <c r="C325" s="216">
        <v>0</v>
      </c>
      <c r="D325" s="212">
        <f t="shared" si="48"/>
        <v>0</v>
      </c>
      <c r="E325" s="60"/>
      <c r="F325" s="213"/>
      <c r="G325" s="214" t="s">
        <v>67</v>
      </c>
      <c r="H325" s="215">
        <v>2040902</v>
      </c>
      <c r="I325" s="128">
        <v>0</v>
      </c>
      <c r="J325" s="128">
        <v>2040302</v>
      </c>
      <c r="K325" s="128">
        <v>0</v>
      </c>
      <c r="O325" s="128">
        <v>2040902</v>
      </c>
      <c r="Q325" s="205">
        <f t="shared" si="52"/>
        <v>0</v>
      </c>
      <c r="R325" s="222">
        <f t="shared" si="54"/>
        <v>0</v>
      </c>
    </row>
    <row r="326" ht="14.25" spans="1:18">
      <c r="A326" s="138" t="s">
        <v>69</v>
      </c>
      <c r="B326" s="213"/>
      <c r="C326" s="216">
        <v>0</v>
      </c>
      <c r="D326" s="212">
        <f t="shared" ref="D326:D389" si="58">IF(B326=0,,C326/B326*100)</f>
        <v>0</v>
      </c>
      <c r="E326" s="60"/>
      <c r="F326" s="213"/>
      <c r="G326" s="214" t="s">
        <v>67</v>
      </c>
      <c r="H326" s="215">
        <v>2040903</v>
      </c>
      <c r="I326" s="128">
        <v>0</v>
      </c>
      <c r="J326" s="128">
        <v>2040303</v>
      </c>
      <c r="K326" s="128">
        <v>0</v>
      </c>
      <c r="O326" s="128">
        <v>2040903</v>
      </c>
      <c r="Q326" s="205">
        <f t="shared" si="52"/>
        <v>0</v>
      </c>
      <c r="R326" s="222">
        <f t="shared" si="54"/>
        <v>0</v>
      </c>
    </row>
    <row r="327" ht="14.25" spans="1:18">
      <c r="A327" s="225" t="s">
        <v>252</v>
      </c>
      <c r="B327" s="213"/>
      <c r="C327" s="216">
        <v>0</v>
      </c>
      <c r="D327" s="212">
        <f t="shared" si="58"/>
        <v>0</v>
      </c>
      <c r="E327" s="60"/>
      <c r="F327" s="213"/>
      <c r="G327" s="214" t="s">
        <v>67</v>
      </c>
      <c r="H327" s="215">
        <v>2040904</v>
      </c>
      <c r="I327" s="128">
        <v>0</v>
      </c>
      <c r="J327" s="128">
        <v>2040304</v>
      </c>
      <c r="K327" s="128">
        <v>0</v>
      </c>
      <c r="O327" s="128">
        <v>2040904</v>
      </c>
      <c r="Q327" s="205">
        <f t="shared" si="52"/>
        <v>0</v>
      </c>
      <c r="R327" s="222">
        <f t="shared" si="54"/>
        <v>0</v>
      </c>
    </row>
    <row r="328" ht="14.25" spans="1:18">
      <c r="A328" s="137" t="s">
        <v>253</v>
      </c>
      <c r="B328" s="213"/>
      <c r="C328" s="216">
        <v>0</v>
      </c>
      <c r="D328" s="212">
        <f t="shared" si="58"/>
        <v>0</v>
      </c>
      <c r="E328" s="60"/>
      <c r="F328" s="213"/>
      <c r="G328" s="214" t="s">
        <v>67</v>
      </c>
      <c r="H328" s="215">
        <v>2040905</v>
      </c>
      <c r="I328" s="128">
        <v>0</v>
      </c>
      <c r="J328" s="128">
        <v>2040350</v>
      </c>
      <c r="K328" s="128">
        <v>0</v>
      </c>
      <c r="O328" s="128">
        <v>2040905</v>
      </c>
      <c r="Q328" s="205">
        <f t="shared" si="52"/>
        <v>0</v>
      </c>
      <c r="R328" s="222">
        <f t="shared" si="54"/>
        <v>0</v>
      </c>
    </row>
    <row r="329" ht="14.25" spans="1:18">
      <c r="A329" s="137" t="s">
        <v>76</v>
      </c>
      <c r="B329" s="213"/>
      <c r="C329" s="216">
        <v>0</v>
      </c>
      <c r="D329" s="212">
        <f t="shared" si="58"/>
        <v>0</v>
      </c>
      <c r="E329" s="60"/>
      <c r="F329" s="213"/>
      <c r="G329" s="214" t="s">
        <v>67</v>
      </c>
      <c r="H329" s="215">
        <v>2040950</v>
      </c>
      <c r="I329" s="128">
        <v>0</v>
      </c>
      <c r="J329" s="128">
        <v>2040399</v>
      </c>
      <c r="K329" s="128">
        <v>0</v>
      </c>
      <c r="O329" s="128">
        <v>2040950</v>
      </c>
      <c r="Q329" s="205">
        <f t="shared" si="52"/>
        <v>0</v>
      </c>
      <c r="R329" s="222">
        <f t="shared" si="54"/>
        <v>0</v>
      </c>
    </row>
    <row r="330" ht="14.25" spans="1:18">
      <c r="A330" s="136" t="s">
        <v>254</v>
      </c>
      <c r="B330" s="213"/>
      <c r="C330" s="216">
        <v>0</v>
      </c>
      <c r="D330" s="212">
        <f t="shared" si="58"/>
        <v>0</v>
      </c>
      <c r="E330" s="60"/>
      <c r="F330" s="213"/>
      <c r="G330" s="214" t="s">
        <v>67</v>
      </c>
      <c r="H330" s="215">
        <v>2040999</v>
      </c>
      <c r="I330" s="128">
        <v>0</v>
      </c>
      <c r="J330" s="128">
        <v>20404</v>
      </c>
      <c r="K330" s="128">
        <v>857</v>
      </c>
      <c r="O330" s="128">
        <v>2040999</v>
      </c>
      <c r="Q330" s="205">
        <f t="shared" si="52"/>
        <v>0</v>
      </c>
      <c r="R330" s="222">
        <f t="shared" si="54"/>
        <v>0</v>
      </c>
    </row>
    <row r="331" ht="14.25" spans="1:18">
      <c r="A331" s="136" t="s">
        <v>255</v>
      </c>
      <c r="B331" s="210">
        <f t="shared" ref="B331:C331" si="59">SUM(B332:B336)</f>
        <v>0</v>
      </c>
      <c r="C331" s="211">
        <f t="shared" si="59"/>
        <v>0</v>
      </c>
      <c r="D331" s="212">
        <f t="shared" si="58"/>
        <v>0</v>
      </c>
      <c r="E331" s="60"/>
      <c r="F331" s="213">
        <f>SUM(F332:F336)</f>
        <v>0</v>
      </c>
      <c r="G331" s="214" t="s">
        <v>65</v>
      </c>
      <c r="H331" s="215">
        <v>20410</v>
      </c>
      <c r="I331" s="128">
        <v>0</v>
      </c>
      <c r="J331" s="128">
        <v>2040401</v>
      </c>
      <c r="K331" s="128">
        <v>392</v>
      </c>
      <c r="O331" s="128">
        <v>20410</v>
      </c>
      <c r="Q331" s="205">
        <f t="shared" si="52"/>
        <v>0</v>
      </c>
      <c r="R331" s="222">
        <f t="shared" si="54"/>
        <v>0</v>
      </c>
    </row>
    <row r="332" ht="14.25" spans="1:18">
      <c r="A332" s="136" t="s">
        <v>66</v>
      </c>
      <c r="B332" s="213"/>
      <c r="C332" s="216">
        <v>0</v>
      </c>
      <c r="D332" s="212">
        <f t="shared" si="58"/>
        <v>0</v>
      </c>
      <c r="E332" s="60"/>
      <c r="F332" s="213"/>
      <c r="G332" s="214" t="s">
        <v>67</v>
      </c>
      <c r="H332" s="215">
        <v>2041001</v>
      </c>
      <c r="I332" s="128">
        <v>0</v>
      </c>
      <c r="J332" s="128">
        <v>2040402</v>
      </c>
      <c r="K332" s="128">
        <v>305</v>
      </c>
      <c r="O332" s="128">
        <v>2041001</v>
      </c>
      <c r="Q332" s="205">
        <f t="shared" si="52"/>
        <v>0</v>
      </c>
      <c r="R332" s="222">
        <f t="shared" si="54"/>
        <v>0</v>
      </c>
    </row>
    <row r="333" ht="14.25" spans="1:18">
      <c r="A333" s="137" t="s">
        <v>68</v>
      </c>
      <c r="B333" s="213"/>
      <c r="C333" s="216">
        <v>0</v>
      </c>
      <c r="D333" s="212">
        <f t="shared" si="58"/>
        <v>0</v>
      </c>
      <c r="E333" s="60"/>
      <c r="F333" s="213"/>
      <c r="G333" s="214" t="s">
        <v>67</v>
      </c>
      <c r="H333" s="215">
        <v>2041002</v>
      </c>
      <c r="I333" s="128">
        <v>0</v>
      </c>
      <c r="J333" s="128">
        <v>2040403</v>
      </c>
      <c r="K333" s="128">
        <v>0</v>
      </c>
      <c r="O333" s="128">
        <v>2041002</v>
      </c>
      <c r="Q333" s="205">
        <f t="shared" si="52"/>
        <v>0</v>
      </c>
      <c r="R333" s="222">
        <f t="shared" si="54"/>
        <v>0</v>
      </c>
    </row>
    <row r="334" ht="14.25" spans="1:18">
      <c r="A334" s="136" t="s">
        <v>108</v>
      </c>
      <c r="B334" s="213"/>
      <c r="C334" s="216">
        <v>0</v>
      </c>
      <c r="D334" s="212">
        <f t="shared" si="58"/>
        <v>0</v>
      </c>
      <c r="E334" s="60"/>
      <c r="F334" s="213"/>
      <c r="G334" s="214" t="s">
        <v>67</v>
      </c>
      <c r="H334" s="215">
        <v>2041006</v>
      </c>
      <c r="I334" s="128">
        <v>0</v>
      </c>
      <c r="J334" s="128">
        <v>2040409</v>
      </c>
      <c r="K334" s="128">
        <v>160</v>
      </c>
      <c r="O334" s="128">
        <v>2041006</v>
      </c>
      <c r="Q334" s="205">
        <f t="shared" si="52"/>
        <v>0</v>
      </c>
      <c r="R334" s="222">
        <f t="shared" si="54"/>
        <v>0</v>
      </c>
    </row>
    <row r="335" ht="14.25" spans="1:18">
      <c r="A335" s="137" t="s">
        <v>256</v>
      </c>
      <c r="B335" s="213"/>
      <c r="C335" s="216">
        <v>0</v>
      </c>
      <c r="D335" s="212">
        <f t="shared" si="58"/>
        <v>0</v>
      </c>
      <c r="E335" s="60"/>
      <c r="F335" s="213"/>
      <c r="G335" s="214" t="s">
        <v>67</v>
      </c>
      <c r="H335" s="215">
        <v>2041007</v>
      </c>
      <c r="I335" s="128">
        <v>0</v>
      </c>
      <c r="J335" s="128">
        <v>2040410</v>
      </c>
      <c r="K335" s="128">
        <v>0</v>
      </c>
      <c r="O335" s="128">
        <v>2041007</v>
      </c>
      <c r="Q335" s="205">
        <f t="shared" si="52"/>
        <v>0</v>
      </c>
      <c r="R335" s="222">
        <f t="shared" si="54"/>
        <v>0</v>
      </c>
    </row>
    <row r="336" ht="14.25" spans="1:18">
      <c r="A336" s="136" t="s">
        <v>257</v>
      </c>
      <c r="B336" s="213"/>
      <c r="C336" s="216">
        <v>0</v>
      </c>
      <c r="D336" s="212">
        <f t="shared" si="58"/>
        <v>0</v>
      </c>
      <c r="E336" s="60"/>
      <c r="F336" s="213"/>
      <c r="G336" s="214" t="s">
        <v>67</v>
      </c>
      <c r="H336" s="215">
        <v>2041099</v>
      </c>
      <c r="I336" s="128">
        <v>0</v>
      </c>
      <c r="J336" s="128">
        <v>2040450</v>
      </c>
      <c r="K336" s="128">
        <v>0</v>
      </c>
      <c r="O336" s="128">
        <v>2041099</v>
      </c>
      <c r="Q336" s="205">
        <f t="shared" si="52"/>
        <v>0</v>
      </c>
      <c r="R336" s="222">
        <f t="shared" si="54"/>
        <v>0</v>
      </c>
    </row>
    <row r="337" ht="14.25" spans="1:18">
      <c r="A337" s="136" t="s">
        <v>258</v>
      </c>
      <c r="B337" s="210">
        <f t="shared" ref="B337:C337" si="60">SUM(B338:B339)</f>
        <v>24</v>
      </c>
      <c r="C337" s="211">
        <f t="shared" si="60"/>
        <v>44</v>
      </c>
      <c r="D337" s="212">
        <f t="shared" si="58"/>
        <v>183.333333333333</v>
      </c>
      <c r="E337" s="60"/>
      <c r="F337" s="213">
        <f>SUM(F338:F339)</f>
        <v>0</v>
      </c>
      <c r="G337" s="214" t="s">
        <v>65</v>
      </c>
      <c r="H337" s="215">
        <v>20499</v>
      </c>
      <c r="I337" s="128">
        <v>24</v>
      </c>
      <c r="J337" s="128">
        <v>2040499</v>
      </c>
      <c r="K337" s="128">
        <v>0</v>
      </c>
      <c r="O337" s="128">
        <v>20499</v>
      </c>
      <c r="Q337" s="205">
        <f t="shared" si="52"/>
        <v>0</v>
      </c>
      <c r="R337" s="222">
        <f t="shared" si="54"/>
        <v>0</v>
      </c>
    </row>
    <row r="338" ht="14.25" spans="1:18">
      <c r="A338" s="136" t="s">
        <v>259</v>
      </c>
      <c r="B338" s="213"/>
      <c r="C338" s="216">
        <v>0</v>
      </c>
      <c r="D338" s="212">
        <f t="shared" si="58"/>
        <v>0</v>
      </c>
      <c r="E338" s="60"/>
      <c r="F338" s="213"/>
      <c r="G338" s="214" t="s">
        <v>67</v>
      </c>
      <c r="H338" s="231">
        <v>2049902</v>
      </c>
      <c r="J338" s="128">
        <v>20405</v>
      </c>
      <c r="K338" s="128">
        <v>2757</v>
      </c>
      <c r="O338" s="128">
        <v>2049902</v>
      </c>
      <c r="Q338" s="205">
        <f t="shared" si="52"/>
        <v>0</v>
      </c>
      <c r="R338" s="222">
        <f t="shared" si="54"/>
        <v>0</v>
      </c>
    </row>
    <row r="339" ht="14.25" spans="1:18">
      <c r="A339" s="136" t="s">
        <v>260</v>
      </c>
      <c r="B339" s="213">
        <v>24</v>
      </c>
      <c r="C339" s="216">
        <v>44</v>
      </c>
      <c r="D339" s="212">
        <f t="shared" si="58"/>
        <v>183.333333333333</v>
      </c>
      <c r="E339" s="60"/>
      <c r="F339" s="213"/>
      <c r="G339" s="214" t="s">
        <v>67</v>
      </c>
      <c r="H339" s="231">
        <v>2049999</v>
      </c>
      <c r="J339" s="128">
        <v>2040501</v>
      </c>
      <c r="K339" s="128">
        <v>670</v>
      </c>
      <c r="O339" s="128">
        <v>2049999</v>
      </c>
      <c r="P339" s="206">
        <v>140000</v>
      </c>
      <c r="Q339" s="205">
        <f t="shared" si="52"/>
        <v>14</v>
      </c>
      <c r="R339" s="222">
        <f t="shared" si="54"/>
        <v>14</v>
      </c>
    </row>
    <row r="340" ht="14.25" spans="1:18">
      <c r="A340" s="60" t="s">
        <v>261</v>
      </c>
      <c r="B340" s="210">
        <f t="shared" ref="B340:C340" si="61">SUM(B341,B346,B353,B359,B365,B369,B373,B377,B383,B390)</f>
        <v>28144</v>
      </c>
      <c r="C340" s="211">
        <f t="shared" si="61"/>
        <v>26581</v>
      </c>
      <c r="D340" s="212">
        <f t="shared" si="58"/>
        <v>94.4464184195566</v>
      </c>
      <c r="E340" s="60"/>
      <c r="F340" s="213">
        <f>SUM(F341,F346,F353,F359,F365,F369,F373,F377,F383,F390)</f>
        <v>0</v>
      </c>
      <c r="G340" s="214" t="s">
        <v>63</v>
      </c>
      <c r="H340" s="215">
        <v>205</v>
      </c>
      <c r="I340" s="128">
        <v>28144</v>
      </c>
      <c r="J340" s="128">
        <v>2040502</v>
      </c>
      <c r="K340" s="128">
        <v>732</v>
      </c>
      <c r="O340" s="128">
        <v>205</v>
      </c>
      <c r="Q340" s="205">
        <f t="shared" si="52"/>
        <v>0</v>
      </c>
      <c r="R340" s="222">
        <f t="shared" si="54"/>
        <v>0</v>
      </c>
    </row>
    <row r="341" ht="14.25" spans="1:18">
      <c r="A341" s="137" t="s">
        <v>262</v>
      </c>
      <c r="B341" s="210">
        <f t="shared" ref="B341:C341" si="62">SUM(B342:B345)</f>
        <v>350</v>
      </c>
      <c r="C341" s="211">
        <f t="shared" si="62"/>
        <v>944</v>
      </c>
      <c r="D341" s="212">
        <f t="shared" si="58"/>
        <v>269.714285714286</v>
      </c>
      <c r="E341" s="60"/>
      <c r="F341" s="213">
        <f>SUM(F342:F345)</f>
        <v>0</v>
      </c>
      <c r="G341" s="214" t="s">
        <v>65</v>
      </c>
      <c r="H341" s="215">
        <v>20501</v>
      </c>
      <c r="I341" s="128">
        <v>350</v>
      </c>
      <c r="J341" s="128">
        <v>2040503</v>
      </c>
      <c r="K341" s="128">
        <v>0</v>
      </c>
      <c r="O341" s="128">
        <v>20501</v>
      </c>
      <c r="Q341" s="205">
        <f t="shared" si="52"/>
        <v>0</v>
      </c>
      <c r="R341" s="222">
        <f t="shared" si="54"/>
        <v>0</v>
      </c>
    </row>
    <row r="342" ht="14.25" spans="1:18">
      <c r="A342" s="136" t="s">
        <v>66</v>
      </c>
      <c r="B342" s="213">
        <v>52</v>
      </c>
      <c r="C342" s="216">
        <v>85</v>
      </c>
      <c r="D342" s="212">
        <f t="shared" si="58"/>
        <v>163.461538461538</v>
      </c>
      <c r="E342" s="60"/>
      <c r="F342" s="213"/>
      <c r="G342" s="214" t="s">
        <v>67</v>
      </c>
      <c r="H342" s="215">
        <v>2050101</v>
      </c>
      <c r="I342" s="128">
        <v>52</v>
      </c>
      <c r="J342" s="128">
        <v>2040504</v>
      </c>
      <c r="K342" s="128">
        <v>0</v>
      </c>
      <c r="O342" s="128">
        <v>2050101</v>
      </c>
      <c r="P342" s="206">
        <v>850389.89</v>
      </c>
      <c r="Q342" s="205">
        <f t="shared" si="52"/>
        <v>85</v>
      </c>
      <c r="R342" s="222">
        <f t="shared" si="54"/>
        <v>85.038989</v>
      </c>
    </row>
    <row r="343" ht="14.25" spans="1:18">
      <c r="A343" s="136" t="s">
        <v>68</v>
      </c>
      <c r="B343" s="213">
        <v>0</v>
      </c>
      <c r="C343" s="216">
        <v>0</v>
      </c>
      <c r="D343" s="212">
        <f t="shared" si="58"/>
        <v>0</v>
      </c>
      <c r="E343" s="60"/>
      <c r="F343" s="213"/>
      <c r="G343" s="214" t="s">
        <v>67</v>
      </c>
      <c r="H343" s="215">
        <v>2050102</v>
      </c>
      <c r="I343" s="128">
        <v>0</v>
      </c>
      <c r="J343" s="128">
        <v>2040505</v>
      </c>
      <c r="K343" s="128">
        <v>0</v>
      </c>
      <c r="O343" s="128">
        <v>2050102</v>
      </c>
      <c r="P343" s="206">
        <v>0</v>
      </c>
      <c r="Q343" s="205">
        <f t="shared" si="52"/>
        <v>0</v>
      </c>
      <c r="R343" s="222">
        <f t="shared" si="54"/>
        <v>0</v>
      </c>
    </row>
    <row r="344" ht="14.25" spans="1:18">
      <c r="A344" s="136" t="s">
        <v>69</v>
      </c>
      <c r="B344" s="213">
        <v>0</v>
      </c>
      <c r="C344" s="216">
        <v>0</v>
      </c>
      <c r="D344" s="212">
        <f t="shared" si="58"/>
        <v>0</v>
      </c>
      <c r="E344" s="60"/>
      <c r="F344" s="213"/>
      <c r="G344" s="214" t="s">
        <v>67</v>
      </c>
      <c r="H344" s="215">
        <v>2050103</v>
      </c>
      <c r="I344" s="128">
        <v>0</v>
      </c>
      <c r="J344" s="128">
        <v>2040506</v>
      </c>
      <c r="K344" s="128">
        <v>1303</v>
      </c>
      <c r="O344" s="128">
        <v>2050103</v>
      </c>
      <c r="Q344" s="205">
        <f t="shared" si="52"/>
        <v>0</v>
      </c>
      <c r="R344" s="222">
        <f t="shared" si="54"/>
        <v>0</v>
      </c>
    </row>
    <row r="345" ht="14.25" spans="1:18">
      <c r="A345" s="225" t="s">
        <v>263</v>
      </c>
      <c r="B345" s="213">
        <v>298</v>
      </c>
      <c r="C345" s="216">
        <v>859</v>
      </c>
      <c r="D345" s="212">
        <f t="shared" si="58"/>
        <v>288.255033557047</v>
      </c>
      <c r="E345" s="60"/>
      <c r="F345" s="213"/>
      <c r="G345" s="214" t="s">
        <v>67</v>
      </c>
      <c r="H345" s="215">
        <v>2050199</v>
      </c>
      <c r="I345" s="128">
        <v>298</v>
      </c>
      <c r="J345" s="128">
        <v>2040550</v>
      </c>
      <c r="K345" s="128">
        <v>0</v>
      </c>
      <c r="O345" s="128">
        <v>2050199</v>
      </c>
      <c r="P345" s="206">
        <v>8590217.65</v>
      </c>
      <c r="Q345" s="205">
        <f t="shared" si="52"/>
        <v>859</v>
      </c>
      <c r="R345" s="222">
        <f t="shared" si="54"/>
        <v>859.021765</v>
      </c>
    </row>
    <row r="346" ht="14.25" spans="1:18">
      <c r="A346" s="136" t="s">
        <v>264</v>
      </c>
      <c r="B346" s="210">
        <f t="shared" ref="B346:C346" si="63">SUM(B347:B352)</f>
        <v>26788</v>
      </c>
      <c r="C346" s="211">
        <f t="shared" si="63"/>
        <v>25319</v>
      </c>
      <c r="D346" s="212">
        <f t="shared" si="58"/>
        <v>94.5162012841571</v>
      </c>
      <c r="E346" s="60"/>
      <c r="F346" s="213">
        <f>SUM(F347:F352)</f>
        <v>0</v>
      </c>
      <c r="G346" s="214" t="s">
        <v>65</v>
      </c>
      <c r="H346" s="215">
        <v>20502</v>
      </c>
      <c r="I346" s="128">
        <v>26788</v>
      </c>
      <c r="J346" s="128">
        <v>2040599</v>
      </c>
      <c r="K346" s="128">
        <v>52</v>
      </c>
      <c r="O346" s="128">
        <v>20502</v>
      </c>
      <c r="Q346" s="205">
        <f t="shared" si="52"/>
        <v>0</v>
      </c>
      <c r="R346" s="222">
        <f t="shared" si="54"/>
        <v>0</v>
      </c>
    </row>
    <row r="347" ht="14.25" spans="1:18">
      <c r="A347" s="136" t="s">
        <v>265</v>
      </c>
      <c r="B347" s="213">
        <v>1152</v>
      </c>
      <c r="C347" s="216">
        <v>806</v>
      </c>
      <c r="D347" s="212">
        <f t="shared" si="58"/>
        <v>69.9652777777778</v>
      </c>
      <c r="E347" s="60"/>
      <c r="F347" s="213"/>
      <c r="G347" s="214" t="s">
        <v>67</v>
      </c>
      <c r="H347" s="215">
        <v>2050201</v>
      </c>
      <c r="I347" s="128">
        <v>1152</v>
      </c>
      <c r="J347" s="128">
        <v>20406</v>
      </c>
      <c r="K347" s="128">
        <v>724</v>
      </c>
      <c r="O347" s="128">
        <v>2050201</v>
      </c>
      <c r="P347" s="206">
        <v>6198870.23</v>
      </c>
      <c r="Q347" s="205">
        <f t="shared" si="52"/>
        <v>620</v>
      </c>
      <c r="R347" s="222">
        <f t="shared" si="54"/>
        <v>619.887023</v>
      </c>
    </row>
    <row r="348" ht="14.25" spans="1:18">
      <c r="A348" s="136" t="s">
        <v>266</v>
      </c>
      <c r="B348" s="213">
        <v>14177</v>
      </c>
      <c r="C348" s="216">
        <v>15850</v>
      </c>
      <c r="D348" s="212">
        <f t="shared" si="58"/>
        <v>111.800804119348</v>
      </c>
      <c r="E348" s="60"/>
      <c r="F348" s="213"/>
      <c r="G348" s="214" t="s">
        <v>67</v>
      </c>
      <c r="H348" s="215">
        <v>2050202</v>
      </c>
      <c r="I348" s="128">
        <v>14177</v>
      </c>
      <c r="J348" s="128">
        <v>2040601</v>
      </c>
      <c r="K348" s="128">
        <v>468</v>
      </c>
      <c r="O348" s="128">
        <v>2050202</v>
      </c>
      <c r="P348" s="128">
        <v>107250076.97</v>
      </c>
      <c r="Q348" s="205">
        <f t="shared" si="52"/>
        <v>10725</v>
      </c>
      <c r="R348" s="222">
        <f t="shared" si="54"/>
        <v>10725.007697</v>
      </c>
    </row>
    <row r="349" ht="14.25" spans="1:18">
      <c r="A349" s="137" t="s">
        <v>267</v>
      </c>
      <c r="B349" s="213">
        <v>7748</v>
      </c>
      <c r="C349" s="216">
        <v>3924</v>
      </c>
      <c r="D349" s="212">
        <f t="shared" si="58"/>
        <v>50.6453278265359</v>
      </c>
      <c r="E349" s="60"/>
      <c r="F349" s="213"/>
      <c r="G349" s="214" t="s">
        <v>67</v>
      </c>
      <c r="H349" s="215">
        <v>2050203</v>
      </c>
      <c r="I349" s="128">
        <v>7748</v>
      </c>
      <c r="J349" s="128">
        <v>2040602</v>
      </c>
      <c r="K349" s="128">
        <v>166</v>
      </c>
      <c r="O349" s="128">
        <v>2050203</v>
      </c>
      <c r="P349" s="206">
        <v>39242703.5</v>
      </c>
      <c r="Q349" s="205">
        <f t="shared" ref="Q349:Q412" si="64">ROUND(R349,0)</f>
        <v>3924</v>
      </c>
      <c r="R349" s="222">
        <f t="shared" si="54"/>
        <v>3924.27035</v>
      </c>
    </row>
    <row r="350" ht="14.25" spans="1:18">
      <c r="A350" s="137" t="s">
        <v>268</v>
      </c>
      <c r="B350" s="213">
        <v>2531</v>
      </c>
      <c r="C350" s="216">
        <v>3212</v>
      </c>
      <c r="D350" s="212">
        <f t="shared" si="58"/>
        <v>126.906361122086</v>
      </c>
      <c r="E350" s="60"/>
      <c r="F350" s="213"/>
      <c r="G350" s="214" t="s">
        <v>67</v>
      </c>
      <c r="H350" s="215">
        <v>2050204</v>
      </c>
      <c r="I350" s="128">
        <v>2531</v>
      </c>
      <c r="J350" s="128">
        <v>2040603</v>
      </c>
      <c r="K350" s="128">
        <v>0</v>
      </c>
      <c r="O350" s="128">
        <v>2050204</v>
      </c>
      <c r="P350" s="206">
        <v>21789171.53</v>
      </c>
      <c r="Q350" s="205">
        <f t="shared" si="64"/>
        <v>2179</v>
      </c>
      <c r="R350" s="222">
        <f t="shared" si="54"/>
        <v>2178.917153</v>
      </c>
    </row>
    <row r="351" ht="14.25" spans="1:18">
      <c r="A351" s="137" t="s">
        <v>269</v>
      </c>
      <c r="B351" s="213">
        <v>43</v>
      </c>
      <c r="C351" s="216">
        <v>10</v>
      </c>
      <c r="D351" s="212">
        <f t="shared" si="58"/>
        <v>23.2558139534884</v>
      </c>
      <c r="E351" s="60"/>
      <c r="F351" s="213"/>
      <c r="G351" s="214" t="s">
        <v>67</v>
      </c>
      <c r="H351" s="215">
        <v>2050205</v>
      </c>
      <c r="I351" s="128">
        <v>43</v>
      </c>
      <c r="J351" s="128">
        <v>2040604</v>
      </c>
      <c r="K351" s="128">
        <v>28</v>
      </c>
      <c r="O351" s="128">
        <v>2050205</v>
      </c>
      <c r="Q351" s="205">
        <f t="shared" si="64"/>
        <v>0</v>
      </c>
      <c r="R351" s="222">
        <f t="shared" si="54"/>
        <v>0</v>
      </c>
    </row>
    <row r="352" ht="14.25" spans="1:18">
      <c r="A352" s="136" t="s">
        <v>270</v>
      </c>
      <c r="B352" s="213">
        <v>1137</v>
      </c>
      <c r="C352" s="216">
        <v>1517</v>
      </c>
      <c r="D352" s="212">
        <f t="shared" si="58"/>
        <v>133.421284080915</v>
      </c>
      <c r="E352" s="60"/>
      <c r="F352" s="213"/>
      <c r="G352" s="214" t="s">
        <v>67</v>
      </c>
      <c r="H352" s="215">
        <v>2050299</v>
      </c>
      <c r="I352" s="128">
        <v>1137</v>
      </c>
      <c r="J352" s="128">
        <v>2040605</v>
      </c>
      <c r="K352" s="128">
        <v>3</v>
      </c>
      <c r="O352" s="128">
        <v>2050299</v>
      </c>
      <c r="P352" s="206">
        <v>15169864</v>
      </c>
      <c r="Q352" s="205">
        <f t="shared" si="64"/>
        <v>1517</v>
      </c>
      <c r="R352" s="222">
        <f t="shared" si="54"/>
        <v>1516.9864</v>
      </c>
    </row>
    <row r="353" ht="14.25" spans="1:18">
      <c r="A353" s="136" t="s">
        <v>271</v>
      </c>
      <c r="B353" s="210">
        <f t="shared" ref="B353:C353" si="65">SUM(B354:B358)</f>
        <v>147</v>
      </c>
      <c r="C353" s="211">
        <f t="shared" si="65"/>
        <v>125</v>
      </c>
      <c r="D353" s="212">
        <f t="shared" si="58"/>
        <v>85.0340136054422</v>
      </c>
      <c r="E353" s="60"/>
      <c r="F353" s="213">
        <f>SUM(F354:F358)</f>
        <v>0</v>
      </c>
      <c r="G353" s="214" t="s">
        <v>65</v>
      </c>
      <c r="H353" s="215">
        <v>20503</v>
      </c>
      <c r="I353" s="128">
        <v>147</v>
      </c>
      <c r="J353" s="128">
        <v>2040606</v>
      </c>
      <c r="K353" s="128">
        <v>2</v>
      </c>
      <c r="O353" s="128">
        <v>20503</v>
      </c>
      <c r="Q353" s="205">
        <f t="shared" si="64"/>
        <v>0</v>
      </c>
      <c r="R353" s="222">
        <f t="shared" si="54"/>
        <v>0</v>
      </c>
    </row>
    <row r="354" ht="14.25" spans="1:18">
      <c r="A354" s="136" t="s">
        <v>272</v>
      </c>
      <c r="B354" s="213">
        <v>0</v>
      </c>
      <c r="C354" s="216">
        <v>0</v>
      </c>
      <c r="D354" s="212">
        <f t="shared" si="58"/>
        <v>0</v>
      </c>
      <c r="E354" s="60"/>
      <c r="F354" s="213"/>
      <c r="G354" s="214" t="s">
        <v>67</v>
      </c>
      <c r="H354" s="215">
        <v>2050301</v>
      </c>
      <c r="I354" s="128">
        <v>0</v>
      </c>
      <c r="J354" s="128">
        <v>2040607</v>
      </c>
      <c r="K354" s="128">
        <v>0</v>
      </c>
      <c r="O354" s="128">
        <v>2050301</v>
      </c>
      <c r="Q354" s="205">
        <f t="shared" si="64"/>
        <v>0</v>
      </c>
      <c r="R354" s="222">
        <f t="shared" si="54"/>
        <v>0</v>
      </c>
    </row>
    <row r="355" ht="14.25" spans="1:18">
      <c r="A355" s="136" t="s">
        <v>273</v>
      </c>
      <c r="B355" s="213">
        <v>132</v>
      </c>
      <c r="C355" s="216">
        <v>117</v>
      </c>
      <c r="D355" s="212">
        <f t="shared" si="58"/>
        <v>88.6363636363636</v>
      </c>
      <c r="E355" s="60"/>
      <c r="F355" s="213"/>
      <c r="G355" s="214" t="s">
        <v>67</v>
      </c>
      <c r="H355" s="215">
        <v>2050302</v>
      </c>
      <c r="I355" s="128">
        <v>132</v>
      </c>
      <c r="J355" s="128">
        <v>2040608</v>
      </c>
      <c r="K355" s="128">
        <v>0</v>
      </c>
      <c r="O355" s="128">
        <v>2050302</v>
      </c>
      <c r="P355" s="206">
        <v>1154266.83</v>
      </c>
      <c r="Q355" s="205">
        <f t="shared" si="64"/>
        <v>115</v>
      </c>
      <c r="R355" s="222">
        <f t="shared" si="54"/>
        <v>115.426683</v>
      </c>
    </row>
    <row r="356" ht="14.25" spans="1:18">
      <c r="A356" s="136" t="s">
        <v>274</v>
      </c>
      <c r="B356" s="213">
        <v>0</v>
      </c>
      <c r="C356" s="216">
        <v>0</v>
      </c>
      <c r="D356" s="212">
        <f t="shared" si="58"/>
        <v>0</v>
      </c>
      <c r="E356" s="60"/>
      <c r="F356" s="213"/>
      <c r="G356" s="214" t="s">
        <v>67</v>
      </c>
      <c r="H356" s="215">
        <v>2050303</v>
      </c>
      <c r="I356" s="128">
        <v>0</v>
      </c>
      <c r="J356" s="128">
        <v>2040609</v>
      </c>
      <c r="K356" s="128">
        <v>0</v>
      </c>
      <c r="O356" s="128">
        <v>2050303</v>
      </c>
      <c r="Q356" s="205">
        <f t="shared" si="64"/>
        <v>0</v>
      </c>
      <c r="R356" s="222">
        <f t="shared" ref="R356:R419" si="66">P356/10000</f>
        <v>0</v>
      </c>
    </row>
    <row r="357" ht="14.25" spans="1:18">
      <c r="A357" s="137" t="s">
        <v>275</v>
      </c>
      <c r="B357" s="213">
        <v>0</v>
      </c>
      <c r="C357" s="216">
        <v>0</v>
      </c>
      <c r="D357" s="212">
        <f t="shared" si="58"/>
        <v>0</v>
      </c>
      <c r="E357" s="60"/>
      <c r="F357" s="213"/>
      <c r="G357" s="214" t="s">
        <v>67</v>
      </c>
      <c r="H357" s="215">
        <v>2050305</v>
      </c>
      <c r="I357" s="128">
        <v>0</v>
      </c>
      <c r="J357" s="128">
        <v>2040610</v>
      </c>
      <c r="K357" s="128">
        <v>25</v>
      </c>
      <c r="O357" s="128">
        <v>2050305</v>
      </c>
      <c r="Q357" s="205">
        <f t="shared" si="64"/>
        <v>0</v>
      </c>
      <c r="R357" s="222">
        <f t="shared" si="66"/>
        <v>0</v>
      </c>
    </row>
    <row r="358" ht="14.25" spans="1:18">
      <c r="A358" s="137" t="s">
        <v>276</v>
      </c>
      <c r="B358" s="213">
        <v>15</v>
      </c>
      <c r="C358" s="216">
        <v>8</v>
      </c>
      <c r="D358" s="212">
        <f t="shared" si="58"/>
        <v>53.3333333333333</v>
      </c>
      <c r="E358" s="60"/>
      <c r="F358" s="213"/>
      <c r="G358" s="214" t="s">
        <v>67</v>
      </c>
      <c r="H358" s="215">
        <v>2050399</v>
      </c>
      <c r="I358" s="128">
        <v>15</v>
      </c>
      <c r="J358" s="128">
        <v>2040611</v>
      </c>
      <c r="K358" s="128">
        <v>0</v>
      </c>
      <c r="O358" s="128">
        <v>2050399</v>
      </c>
      <c r="P358" s="206">
        <v>80000</v>
      </c>
      <c r="Q358" s="205">
        <f t="shared" si="64"/>
        <v>8</v>
      </c>
      <c r="R358" s="222">
        <f t="shared" si="66"/>
        <v>8</v>
      </c>
    </row>
    <row r="359" ht="14.25" spans="1:18">
      <c r="A359" s="60" t="s">
        <v>277</v>
      </c>
      <c r="B359" s="210">
        <f t="shared" ref="B359:C359" si="67">SUM(B360:B364)</f>
        <v>24</v>
      </c>
      <c r="C359" s="211">
        <f t="shared" si="67"/>
        <v>12</v>
      </c>
      <c r="D359" s="212">
        <f t="shared" si="58"/>
        <v>50</v>
      </c>
      <c r="E359" s="60"/>
      <c r="F359" s="213">
        <f>SUM(F360:F364)</f>
        <v>0</v>
      </c>
      <c r="G359" s="214" t="s">
        <v>65</v>
      </c>
      <c r="H359" s="215">
        <v>20504</v>
      </c>
      <c r="I359" s="128">
        <v>24</v>
      </c>
      <c r="J359" s="128">
        <v>2040612</v>
      </c>
      <c r="K359" s="128">
        <v>0</v>
      </c>
      <c r="O359" s="128">
        <v>20504</v>
      </c>
      <c r="Q359" s="205">
        <f t="shared" si="64"/>
        <v>0</v>
      </c>
      <c r="R359" s="222">
        <f t="shared" si="66"/>
        <v>0</v>
      </c>
    </row>
    <row r="360" ht="14.25" spans="1:18">
      <c r="A360" s="136" t="s">
        <v>278</v>
      </c>
      <c r="B360" s="213"/>
      <c r="C360" s="216">
        <v>0</v>
      </c>
      <c r="D360" s="212">
        <f t="shared" si="58"/>
        <v>0</v>
      </c>
      <c r="E360" s="60"/>
      <c r="F360" s="213"/>
      <c r="G360" s="214" t="s">
        <v>67</v>
      </c>
      <c r="H360" s="215">
        <v>2050401</v>
      </c>
      <c r="I360" s="128">
        <v>0</v>
      </c>
      <c r="J360" s="128">
        <v>2040613</v>
      </c>
      <c r="K360" s="128">
        <v>0</v>
      </c>
      <c r="O360" s="128">
        <v>2050401</v>
      </c>
      <c r="Q360" s="205">
        <f t="shared" si="64"/>
        <v>0</v>
      </c>
      <c r="R360" s="222">
        <f t="shared" si="66"/>
        <v>0</v>
      </c>
    </row>
    <row r="361" ht="14.25" spans="1:18">
      <c r="A361" s="136" t="s">
        <v>279</v>
      </c>
      <c r="B361" s="213"/>
      <c r="C361" s="216">
        <v>0</v>
      </c>
      <c r="D361" s="212">
        <f t="shared" si="58"/>
        <v>0</v>
      </c>
      <c r="E361" s="60"/>
      <c r="F361" s="213"/>
      <c r="G361" s="214" t="s">
        <v>67</v>
      </c>
      <c r="H361" s="215">
        <v>2050402</v>
      </c>
      <c r="I361" s="128">
        <v>0</v>
      </c>
      <c r="J361" s="128">
        <v>2040650</v>
      </c>
      <c r="K361" s="128">
        <v>0</v>
      </c>
      <c r="O361" s="128">
        <v>2050402</v>
      </c>
      <c r="Q361" s="205">
        <f t="shared" si="64"/>
        <v>0</v>
      </c>
      <c r="R361" s="222">
        <f t="shared" si="66"/>
        <v>0</v>
      </c>
    </row>
    <row r="362" ht="14.25" spans="1:18">
      <c r="A362" s="136" t="s">
        <v>280</v>
      </c>
      <c r="B362" s="213"/>
      <c r="C362" s="216">
        <v>0</v>
      </c>
      <c r="D362" s="212">
        <f t="shared" si="58"/>
        <v>0</v>
      </c>
      <c r="E362" s="60"/>
      <c r="F362" s="213"/>
      <c r="G362" s="214" t="s">
        <v>67</v>
      </c>
      <c r="H362" s="215">
        <v>2050403</v>
      </c>
      <c r="I362" s="128">
        <v>0</v>
      </c>
      <c r="J362" s="128">
        <v>2040699</v>
      </c>
      <c r="K362" s="128">
        <v>32</v>
      </c>
      <c r="O362" s="128">
        <v>2050403</v>
      </c>
      <c r="Q362" s="205">
        <f t="shared" si="64"/>
        <v>0</v>
      </c>
      <c r="R362" s="222">
        <f t="shared" si="66"/>
        <v>0</v>
      </c>
    </row>
    <row r="363" ht="14.25" spans="1:18">
      <c r="A363" s="137" t="s">
        <v>281</v>
      </c>
      <c r="B363" s="213"/>
      <c r="C363" s="216">
        <v>0</v>
      </c>
      <c r="D363" s="212">
        <f t="shared" si="58"/>
        <v>0</v>
      </c>
      <c r="E363" s="60"/>
      <c r="F363" s="213"/>
      <c r="G363" s="214" t="s">
        <v>67</v>
      </c>
      <c r="H363" s="215">
        <v>2050404</v>
      </c>
      <c r="I363" s="128">
        <v>0</v>
      </c>
      <c r="J363" s="128">
        <v>20407</v>
      </c>
      <c r="K363" s="128">
        <v>0</v>
      </c>
      <c r="O363" s="128">
        <v>2050404</v>
      </c>
      <c r="Q363" s="205">
        <f t="shared" si="64"/>
        <v>0</v>
      </c>
      <c r="R363" s="222">
        <f t="shared" si="66"/>
        <v>0</v>
      </c>
    </row>
    <row r="364" ht="14.25" spans="1:18">
      <c r="A364" s="137" t="s">
        <v>282</v>
      </c>
      <c r="B364" s="128">
        <v>24</v>
      </c>
      <c r="C364" s="216">
        <v>12</v>
      </c>
      <c r="D364" s="212">
        <f t="shared" si="58"/>
        <v>50</v>
      </c>
      <c r="E364" s="60"/>
      <c r="F364" s="213"/>
      <c r="G364" s="214" t="s">
        <v>67</v>
      </c>
      <c r="H364" s="215">
        <v>2050499</v>
      </c>
      <c r="I364" s="128">
        <v>24</v>
      </c>
      <c r="J364" s="128">
        <v>2040701</v>
      </c>
      <c r="K364" s="128">
        <v>0</v>
      </c>
      <c r="O364" s="128">
        <v>2050499</v>
      </c>
      <c r="P364" s="206">
        <v>124500</v>
      </c>
      <c r="Q364" s="205">
        <f t="shared" si="64"/>
        <v>12</v>
      </c>
      <c r="R364" s="222">
        <f t="shared" si="66"/>
        <v>12.45</v>
      </c>
    </row>
    <row r="365" ht="14.25" spans="1:18">
      <c r="A365" s="137" t="s">
        <v>283</v>
      </c>
      <c r="B365" s="210">
        <f t="shared" ref="B365:C365" si="68">SUM(B366:B368)</f>
        <v>0</v>
      </c>
      <c r="C365" s="211">
        <f t="shared" si="68"/>
        <v>0</v>
      </c>
      <c r="D365" s="212">
        <f t="shared" si="58"/>
        <v>0</v>
      </c>
      <c r="E365" s="60"/>
      <c r="F365" s="213">
        <f>SUM(F366:F368)</f>
        <v>0</v>
      </c>
      <c r="G365" s="214" t="s">
        <v>65</v>
      </c>
      <c r="H365" s="215">
        <v>20505</v>
      </c>
      <c r="I365" s="128">
        <v>0</v>
      </c>
      <c r="J365" s="128">
        <v>2040702</v>
      </c>
      <c r="K365" s="128">
        <v>0</v>
      </c>
      <c r="O365" s="128">
        <v>20505</v>
      </c>
      <c r="Q365" s="205">
        <f t="shared" si="64"/>
        <v>0</v>
      </c>
      <c r="R365" s="222">
        <f t="shared" si="66"/>
        <v>0</v>
      </c>
    </row>
    <row r="366" ht="14.25" spans="1:18">
      <c r="A366" s="136" t="s">
        <v>284</v>
      </c>
      <c r="B366" s="213"/>
      <c r="C366" s="216">
        <v>0</v>
      </c>
      <c r="D366" s="212">
        <f t="shared" si="58"/>
        <v>0</v>
      </c>
      <c r="E366" s="60"/>
      <c r="F366" s="213"/>
      <c r="G366" s="214" t="s">
        <v>67</v>
      </c>
      <c r="H366" s="215">
        <v>2050501</v>
      </c>
      <c r="I366" s="128">
        <v>0</v>
      </c>
      <c r="J366" s="128">
        <v>2040703</v>
      </c>
      <c r="K366" s="128">
        <v>0</v>
      </c>
      <c r="O366" s="128">
        <v>2050501</v>
      </c>
      <c r="P366" s="206">
        <v>0</v>
      </c>
      <c r="Q366" s="205">
        <f t="shared" si="64"/>
        <v>0</v>
      </c>
      <c r="R366" s="222">
        <f t="shared" si="66"/>
        <v>0</v>
      </c>
    </row>
    <row r="367" ht="14.25" spans="1:18">
      <c r="A367" s="136" t="s">
        <v>285</v>
      </c>
      <c r="B367" s="213"/>
      <c r="C367" s="216">
        <v>0</v>
      </c>
      <c r="D367" s="212">
        <f t="shared" si="58"/>
        <v>0</v>
      </c>
      <c r="E367" s="60"/>
      <c r="F367" s="213"/>
      <c r="G367" s="214" t="s">
        <v>67</v>
      </c>
      <c r="H367" s="215">
        <v>2050502</v>
      </c>
      <c r="I367" s="128">
        <v>0</v>
      </c>
      <c r="J367" s="128">
        <v>2040704</v>
      </c>
      <c r="K367" s="128">
        <v>0</v>
      </c>
      <c r="O367" s="128">
        <v>2050502</v>
      </c>
      <c r="Q367" s="205">
        <f t="shared" si="64"/>
        <v>0</v>
      </c>
      <c r="R367" s="222">
        <f t="shared" si="66"/>
        <v>0</v>
      </c>
    </row>
    <row r="368" ht="14.25" spans="1:18">
      <c r="A368" s="136" t="s">
        <v>286</v>
      </c>
      <c r="B368" s="213"/>
      <c r="C368" s="216">
        <v>0</v>
      </c>
      <c r="D368" s="212">
        <f t="shared" si="58"/>
        <v>0</v>
      </c>
      <c r="E368" s="60"/>
      <c r="F368" s="213"/>
      <c r="G368" s="214" t="s">
        <v>67</v>
      </c>
      <c r="H368" s="215">
        <v>2050599</v>
      </c>
      <c r="I368" s="128">
        <v>0</v>
      </c>
      <c r="J368" s="128">
        <v>2040705</v>
      </c>
      <c r="K368" s="128">
        <v>0</v>
      </c>
      <c r="O368" s="128">
        <v>2050599</v>
      </c>
      <c r="Q368" s="205">
        <f t="shared" si="64"/>
        <v>0</v>
      </c>
      <c r="R368" s="222">
        <f t="shared" si="66"/>
        <v>0</v>
      </c>
    </row>
    <row r="369" ht="14.25" spans="1:18">
      <c r="A369" s="137" t="s">
        <v>287</v>
      </c>
      <c r="B369" s="210">
        <f t="shared" ref="B369:C369" si="69">SUM(B370:B372)</f>
        <v>0</v>
      </c>
      <c r="C369" s="211">
        <f t="shared" si="69"/>
        <v>0</v>
      </c>
      <c r="D369" s="212">
        <f t="shared" si="58"/>
        <v>0</v>
      </c>
      <c r="E369" s="60"/>
      <c r="F369" s="213">
        <f>SUM(F370:F372)</f>
        <v>0</v>
      </c>
      <c r="G369" s="214" t="s">
        <v>65</v>
      </c>
      <c r="H369" s="215">
        <v>20506</v>
      </c>
      <c r="I369" s="128">
        <v>0</v>
      </c>
      <c r="J369" s="128">
        <v>2040706</v>
      </c>
      <c r="K369" s="128">
        <v>0</v>
      </c>
      <c r="O369" s="128">
        <v>20506</v>
      </c>
      <c r="Q369" s="205">
        <f t="shared" si="64"/>
        <v>0</v>
      </c>
      <c r="R369" s="222">
        <f t="shared" si="66"/>
        <v>0</v>
      </c>
    </row>
    <row r="370" ht="14.25" spans="1:18">
      <c r="A370" s="137" t="s">
        <v>288</v>
      </c>
      <c r="B370" s="213"/>
      <c r="C370" s="216">
        <v>0</v>
      </c>
      <c r="D370" s="212">
        <f t="shared" si="58"/>
        <v>0</v>
      </c>
      <c r="E370" s="60"/>
      <c r="F370" s="213"/>
      <c r="G370" s="214" t="s">
        <v>67</v>
      </c>
      <c r="H370" s="215">
        <v>2050601</v>
      </c>
      <c r="I370" s="128">
        <v>0</v>
      </c>
      <c r="J370" s="128">
        <v>2040707</v>
      </c>
      <c r="K370" s="128">
        <v>0</v>
      </c>
      <c r="O370" s="128">
        <v>2050601</v>
      </c>
      <c r="Q370" s="205">
        <f t="shared" si="64"/>
        <v>0</v>
      </c>
      <c r="R370" s="222">
        <f t="shared" si="66"/>
        <v>0</v>
      </c>
    </row>
    <row r="371" ht="14.25" spans="1:18">
      <c r="A371" s="137" t="s">
        <v>289</v>
      </c>
      <c r="B371" s="213"/>
      <c r="C371" s="216">
        <v>0</v>
      </c>
      <c r="D371" s="212">
        <f t="shared" si="58"/>
        <v>0</v>
      </c>
      <c r="E371" s="60"/>
      <c r="F371" s="213"/>
      <c r="G371" s="214" t="s">
        <v>67</v>
      </c>
      <c r="H371" s="215">
        <v>2050602</v>
      </c>
      <c r="I371" s="128">
        <v>0</v>
      </c>
      <c r="J371" s="128">
        <v>2040750</v>
      </c>
      <c r="K371" s="128">
        <v>0</v>
      </c>
      <c r="O371" s="128">
        <v>2050602</v>
      </c>
      <c r="Q371" s="205">
        <f t="shared" si="64"/>
        <v>0</v>
      </c>
      <c r="R371" s="222">
        <f t="shared" si="66"/>
        <v>0</v>
      </c>
    </row>
    <row r="372" ht="14.25" spans="1:18">
      <c r="A372" s="60" t="s">
        <v>290</v>
      </c>
      <c r="B372" s="213"/>
      <c r="C372" s="216">
        <v>0</v>
      </c>
      <c r="D372" s="212">
        <f t="shared" si="58"/>
        <v>0</v>
      </c>
      <c r="E372" s="60"/>
      <c r="F372" s="213"/>
      <c r="G372" s="214" t="s">
        <v>67</v>
      </c>
      <c r="H372" s="215">
        <v>2050699</v>
      </c>
      <c r="I372" s="128">
        <v>0</v>
      </c>
      <c r="J372" s="128">
        <v>2040799</v>
      </c>
      <c r="K372" s="128">
        <v>0</v>
      </c>
      <c r="O372" s="128">
        <v>2050699</v>
      </c>
      <c r="Q372" s="205">
        <f t="shared" si="64"/>
        <v>0</v>
      </c>
      <c r="R372" s="222">
        <f t="shared" si="66"/>
        <v>0</v>
      </c>
    </row>
    <row r="373" ht="14.25" spans="1:18">
      <c r="A373" s="136" t="s">
        <v>291</v>
      </c>
      <c r="B373" s="210">
        <f t="shared" ref="B373:C373" si="70">SUM(B374:B376)</f>
        <v>17</v>
      </c>
      <c r="C373" s="211">
        <f t="shared" si="70"/>
        <v>23</v>
      </c>
      <c r="D373" s="212">
        <f t="shared" si="58"/>
        <v>135.294117647059</v>
      </c>
      <c r="E373" s="60"/>
      <c r="F373" s="213">
        <f>SUM(F374:F376)</f>
        <v>0</v>
      </c>
      <c r="G373" s="214" t="s">
        <v>65</v>
      </c>
      <c r="H373" s="215">
        <v>20507</v>
      </c>
      <c r="I373" s="128">
        <v>17</v>
      </c>
      <c r="J373" s="128">
        <v>20408</v>
      </c>
      <c r="K373" s="128">
        <v>16</v>
      </c>
      <c r="O373" s="128">
        <v>20507</v>
      </c>
      <c r="Q373" s="205">
        <f t="shared" si="64"/>
        <v>0</v>
      </c>
      <c r="R373" s="222">
        <f t="shared" si="66"/>
        <v>0</v>
      </c>
    </row>
    <row r="374" ht="14.25" spans="1:18">
      <c r="A374" s="136" t="s">
        <v>292</v>
      </c>
      <c r="B374" s="213"/>
      <c r="C374" s="216">
        <v>23</v>
      </c>
      <c r="D374" s="212">
        <f t="shared" si="58"/>
        <v>0</v>
      </c>
      <c r="E374" s="60"/>
      <c r="F374" s="213"/>
      <c r="G374" s="214" t="s">
        <v>67</v>
      </c>
      <c r="H374" s="215">
        <v>2050701</v>
      </c>
      <c r="I374" s="128">
        <v>0</v>
      </c>
      <c r="J374" s="128">
        <v>2040801</v>
      </c>
      <c r="K374" s="128">
        <v>0</v>
      </c>
      <c r="O374" s="128">
        <v>2050701</v>
      </c>
      <c r="Q374" s="205">
        <f t="shared" si="64"/>
        <v>0</v>
      </c>
      <c r="R374" s="222">
        <f t="shared" si="66"/>
        <v>0</v>
      </c>
    </row>
    <row r="375" ht="14.25" spans="1:18">
      <c r="A375" s="136" t="s">
        <v>293</v>
      </c>
      <c r="B375" s="213"/>
      <c r="C375" s="216">
        <v>0</v>
      </c>
      <c r="D375" s="212">
        <f t="shared" si="58"/>
        <v>0</v>
      </c>
      <c r="E375" s="60"/>
      <c r="F375" s="213"/>
      <c r="G375" s="214" t="s">
        <v>67</v>
      </c>
      <c r="H375" s="215">
        <v>2050702</v>
      </c>
      <c r="I375" s="128">
        <v>0</v>
      </c>
      <c r="J375" s="128">
        <v>2040802</v>
      </c>
      <c r="K375" s="128">
        <v>0</v>
      </c>
      <c r="O375" s="128">
        <v>2050702</v>
      </c>
      <c r="Q375" s="205">
        <f t="shared" si="64"/>
        <v>0</v>
      </c>
      <c r="R375" s="222">
        <f t="shared" si="66"/>
        <v>0</v>
      </c>
    </row>
    <row r="376" ht="14.25" spans="1:18">
      <c r="A376" s="137" t="s">
        <v>294</v>
      </c>
      <c r="B376" s="128">
        <v>17</v>
      </c>
      <c r="C376" s="216">
        <v>0</v>
      </c>
      <c r="D376" s="212">
        <f t="shared" si="58"/>
        <v>0</v>
      </c>
      <c r="E376" s="60"/>
      <c r="F376" s="213"/>
      <c r="G376" s="214" t="s">
        <v>67</v>
      </c>
      <c r="H376" s="215">
        <v>2050799</v>
      </c>
      <c r="I376" s="128">
        <v>17</v>
      </c>
      <c r="J376" s="128">
        <v>2040803</v>
      </c>
      <c r="K376" s="128">
        <v>0</v>
      </c>
      <c r="O376" s="128">
        <v>2050799</v>
      </c>
      <c r="Q376" s="205">
        <f t="shared" si="64"/>
        <v>0</v>
      </c>
      <c r="R376" s="222">
        <f t="shared" si="66"/>
        <v>0</v>
      </c>
    </row>
    <row r="377" ht="14.25" spans="1:18">
      <c r="A377" s="137" t="s">
        <v>295</v>
      </c>
      <c r="B377" s="210">
        <f t="shared" ref="B377:C377" si="71">SUM(B378:B382)</f>
        <v>149</v>
      </c>
      <c r="C377" s="211">
        <f t="shared" si="71"/>
        <v>158</v>
      </c>
      <c r="D377" s="212">
        <f t="shared" si="58"/>
        <v>106.040268456376</v>
      </c>
      <c r="E377" s="60"/>
      <c r="F377" s="213">
        <f>SUM(F378:F382)</f>
        <v>0</v>
      </c>
      <c r="G377" s="214" t="s">
        <v>65</v>
      </c>
      <c r="H377" s="215">
        <v>20508</v>
      </c>
      <c r="I377" s="128">
        <v>149</v>
      </c>
      <c r="J377" s="128">
        <v>2040804</v>
      </c>
      <c r="K377" s="128">
        <v>0</v>
      </c>
      <c r="O377" s="128">
        <v>20508</v>
      </c>
      <c r="Q377" s="205">
        <f t="shared" si="64"/>
        <v>0</v>
      </c>
      <c r="R377" s="222">
        <f t="shared" si="66"/>
        <v>0</v>
      </c>
    </row>
    <row r="378" ht="14.25" spans="1:18">
      <c r="A378" s="137" t="s">
        <v>296</v>
      </c>
      <c r="B378" s="213"/>
      <c r="C378" s="216">
        <v>0</v>
      </c>
      <c r="D378" s="212">
        <f t="shared" si="58"/>
        <v>0</v>
      </c>
      <c r="E378" s="60"/>
      <c r="F378" s="213"/>
      <c r="G378" s="214" t="s">
        <v>67</v>
      </c>
      <c r="H378" s="215">
        <v>2050801</v>
      </c>
      <c r="I378" s="128">
        <v>0</v>
      </c>
      <c r="J378" s="128">
        <v>2040805</v>
      </c>
      <c r="K378" s="128">
        <v>16</v>
      </c>
      <c r="O378" s="128">
        <v>2050801</v>
      </c>
      <c r="Q378" s="205">
        <f t="shared" si="64"/>
        <v>0</v>
      </c>
      <c r="R378" s="222">
        <f t="shared" si="66"/>
        <v>0</v>
      </c>
    </row>
    <row r="379" ht="14.25" spans="1:18">
      <c r="A379" s="136" t="s">
        <v>297</v>
      </c>
      <c r="B379" s="128">
        <v>149</v>
      </c>
      <c r="C379" s="216">
        <v>158</v>
      </c>
      <c r="D379" s="212">
        <f t="shared" si="58"/>
        <v>106.040268456376</v>
      </c>
      <c r="E379" s="60"/>
      <c r="F379" s="213"/>
      <c r="G379" s="214" t="s">
        <v>67</v>
      </c>
      <c r="H379" s="215">
        <v>2050802</v>
      </c>
      <c r="I379" s="128">
        <v>149</v>
      </c>
      <c r="J379" s="128">
        <v>2040806</v>
      </c>
      <c r="K379" s="128">
        <v>0</v>
      </c>
      <c r="O379" s="128">
        <v>2050802</v>
      </c>
      <c r="P379" s="206">
        <v>1575175.45</v>
      </c>
      <c r="Q379" s="205">
        <f t="shared" si="64"/>
        <v>158</v>
      </c>
      <c r="R379" s="222">
        <f t="shared" si="66"/>
        <v>157.517545</v>
      </c>
    </row>
    <row r="380" ht="14.25" spans="1:18">
      <c r="A380" s="136" t="s">
        <v>298</v>
      </c>
      <c r="B380" s="213"/>
      <c r="C380" s="216">
        <v>0</v>
      </c>
      <c r="D380" s="212">
        <f t="shared" si="58"/>
        <v>0</v>
      </c>
      <c r="E380" s="60"/>
      <c r="F380" s="213"/>
      <c r="G380" s="214" t="s">
        <v>67</v>
      </c>
      <c r="H380" s="215">
        <v>2050803</v>
      </c>
      <c r="I380" s="128">
        <v>0</v>
      </c>
      <c r="J380" s="128">
        <v>2040807</v>
      </c>
      <c r="K380" s="128">
        <v>0</v>
      </c>
      <c r="O380" s="128">
        <v>2050803</v>
      </c>
      <c r="Q380" s="205">
        <f t="shared" si="64"/>
        <v>0</v>
      </c>
      <c r="R380" s="222">
        <f t="shared" si="66"/>
        <v>0</v>
      </c>
    </row>
    <row r="381" ht="14.25" spans="1:18">
      <c r="A381" s="136" t="s">
        <v>299</v>
      </c>
      <c r="B381" s="213"/>
      <c r="C381" s="216">
        <v>0</v>
      </c>
      <c r="D381" s="212">
        <f t="shared" si="58"/>
        <v>0</v>
      </c>
      <c r="E381" s="60"/>
      <c r="F381" s="213"/>
      <c r="G381" s="214" t="s">
        <v>67</v>
      </c>
      <c r="H381" s="215">
        <v>2050804</v>
      </c>
      <c r="I381" s="128">
        <v>0</v>
      </c>
      <c r="J381" s="128">
        <v>2040850</v>
      </c>
      <c r="K381" s="128">
        <v>0</v>
      </c>
      <c r="O381" s="128">
        <v>2050804</v>
      </c>
      <c r="Q381" s="205">
        <f t="shared" si="64"/>
        <v>0</v>
      </c>
      <c r="R381" s="222">
        <f t="shared" si="66"/>
        <v>0</v>
      </c>
    </row>
    <row r="382" ht="14.25" spans="1:18">
      <c r="A382" s="136" t="s">
        <v>300</v>
      </c>
      <c r="B382" s="213"/>
      <c r="C382" s="216">
        <v>0</v>
      </c>
      <c r="D382" s="212">
        <f t="shared" si="58"/>
        <v>0</v>
      </c>
      <c r="E382" s="60"/>
      <c r="F382" s="213"/>
      <c r="G382" s="214" t="s">
        <v>67</v>
      </c>
      <c r="H382" s="215">
        <v>2050899</v>
      </c>
      <c r="I382" s="128">
        <v>0</v>
      </c>
      <c r="J382" s="128">
        <v>2040899</v>
      </c>
      <c r="K382" s="128">
        <v>0</v>
      </c>
      <c r="O382" s="128">
        <v>2050899</v>
      </c>
      <c r="Q382" s="205">
        <f t="shared" si="64"/>
        <v>0</v>
      </c>
      <c r="R382" s="222">
        <f t="shared" si="66"/>
        <v>0</v>
      </c>
    </row>
    <row r="383" ht="14.25" spans="1:18">
      <c r="A383" s="136" t="s">
        <v>301</v>
      </c>
      <c r="B383" s="210">
        <f t="shared" ref="B383:C383" si="72">SUM(B384:B389)</f>
        <v>648</v>
      </c>
      <c r="C383" s="211">
        <f t="shared" si="72"/>
        <v>0</v>
      </c>
      <c r="D383" s="212">
        <f t="shared" si="58"/>
        <v>0</v>
      </c>
      <c r="E383" s="60"/>
      <c r="F383" s="213">
        <f>SUM(F384:F389)</f>
        <v>0</v>
      </c>
      <c r="G383" s="214" t="s">
        <v>65</v>
      </c>
      <c r="H383" s="215">
        <v>20509</v>
      </c>
      <c r="I383" s="128">
        <v>648</v>
      </c>
      <c r="J383" s="128">
        <v>20409</v>
      </c>
      <c r="K383" s="128">
        <v>0</v>
      </c>
      <c r="O383" s="128">
        <v>20509</v>
      </c>
      <c r="Q383" s="205">
        <f t="shared" si="64"/>
        <v>0</v>
      </c>
      <c r="R383" s="222">
        <f t="shared" si="66"/>
        <v>0</v>
      </c>
    </row>
    <row r="384" ht="14.25" spans="1:18">
      <c r="A384" s="137" t="s">
        <v>302</v>
      </c>
      <c r="B384" s="213"/>
      <c r="C384" s="216">
        <v>0</v>
      </c>
      <c r="D384" s="212">
        <f t="shared" si="58"/>
        <v>0</v>
      </c>
      <c r="E384" s="60"/>
      <c r="F384" s="213"/>
      <c r="G384" s="214" t="s">
        <v>67</v>
      </c>
      <c r="H384" s="215">
        <v>2050901</v>
      </c>
      <c r="I384" s="128">
        <v>0</v>
      </c>
      <c r="J384" s="128">
        <v>2040901</v>
      </c>
      <c r="K384" s="128">
        <v>0</v>
      </c>
      <c r="O384" s="128">
        <v>2050901</v>
      </c>
      <c r="Q384" s="205">
        <f t="shared" si="64"/>
        <v>0</v>
      </c>
      <c r="R384" s="222">
        <f t="shared" si="66"/>
        <v>0</v>
      </c>
    </row>
    <row r="385" ht="14.25" spans="1:18">
      <c r="A385" s="137" t="s">
        <v>303</v>
      </c>
      <c r="B385" s="213"/>
      <c r="C385" s="216">
        <v>0</v>
      </c>
      <c r="D385" s="212">
        <f t="shared" si="58"/>
        <v>0</v>
      </c>
      <c r="E385" s="60"/>
      <c r="F385" s="213"/>
      <c r="G385" s="214" t="s">
        <v>67</v>
      </c>
      <c r="H385" s="215">
        <v>2050902</v>
      </c>
      <c r="I385" s="128">
        <v>0</v>
      </c>
      <c r="J385" s="128">
        <v>2040902</v>
      </c>
      <c r="K385" s="128">
        <v>0</v>
      </c>
      <c r="O385" s="128">
        <v>2050902</v>
      </c>
      <c r="Q385" s="205">
        <f t="shared" si="64"/>
        <v>0</v>
      </c>
      <c r="R385" s="222">
        <f t="shared" si="66"/>
        <v>0</v>
      </c>
    </row>
    <row r="386" ht="14.25" spans="1:18">
      <c r="A386" s="137" t="s">
        <v>304</v>
      </c>
      <c r="B386" s="128">
        <v>2</v>
      </c>
      <c r="C386" s="216">
        <v>0</v>
      </c>
      <c r="D386" s="212">
        <f t="shared" si="58"/>
        <v>0</v>
      </c>
      <c r="E386" s="60"/>
      <c r="F386" s="213"/>
      <c r="G386" s="214" t="s">
        <v>67</v>
      </c>
      <c r="H386" s="215">
        <v>2050903</v>
      </c>
      <c r="I386" s="128">
        <v>2</v>
      </c>
      <c r="J386" s="128">
        <v>2040903</v>
      </c>
      <c r="K386" s="128">
        <v>0</v>
      </c>
      <c r="O386" s="128">
        <v>2050903</v>
      </c>
      <c r="Q386" s="205">
        <f t="shared" si="64"/>
        <v>0</v>
      </c>
      <c r="R386" s="222">
        <f t="shared" si="66"/>
        <v>0</v>
      </c>
    </row>
    <row r="387" ht="14.25" spans="1:18">
      <c r="A387" s="60" t="s">
        <v>305</v>
      </c>
      <c r="B387" s="128">
        <v>298</v>
      </c>
      <c r="C387" s="216">
        <v>0</v>
      </c>
      <c r="D387" s="212">
        <f t="shared" si="58"/>
        <v>0</v>
      </c>
      <c r="E387" s="60"/>
      <c r="F387" s="213"/>
      <c r="G387" s="214" t="s">
        <v>67</v>
      </c>
      <c r="H387" s="215">
        <v>2050904</v>
      </c>
      <c r="I387" s="128">
        <v>298</v>
      </c>
      <c r="J387" s="128">
        <v>2040904</v>
      </c>
      <c r="K387" s="128">
        <v>0</v>
      </c>
      <c r="O387" s="128">
        <v>2050904</v>
      </c>
      <c r="Q387" s="205">
        <f t="shared" si="64"/>
        <v>0</v>
      </c>
      <c r="R387" s="222">
        <f t="shared" si="66"/>
        <v>0</v>
      </c>
    </row>
    <row r="388" ht="14.25" spans="1:18">
      <c r="A388" s="136" t="s">
        <v>306</v>
      </c>
      <c r="B388" s="128">
        <v>0</v>
      </c>
      <c r="C388" s="216">
        <v>0</v>
      </c>
      <c r="D388" s="212">
        <f t="shared" si="58"/>
        <v>0</v>
      </c>
      <c r="E388" s="60"/>
      <c r="F388" s="213"/>
      <c r="G388" s="214" t="s">
        <v>67</v>
      </c>
      <c r="H388" s="215">
        <v>2050905</v>
      </c>
      <c r="I388" s="128">
        <v>0</v>
      </c>
      <c r="J388" s="128">
        <v>2040905</v>
      </c>
      <c r="K388" s="128">
        <v>0</v>
      </c>
      <c r="O388" s="128">
        <v>2050905</v>
      </c>
      <c r="Q388" s="205">
        <f t="shared" si="64"/>
        <v>0</v>
      </c>
      <c r="R388" s="222">
        <f t="shared" si="66"/>
        <v>0</v>
      </c>
    </row>
    <row r="389" ht="14.25" spans="1:18">
      <c r="A389" s="136" t="s">
        <v>307</v>
      </c>
      <c r="B389" s="128">
        <v>348</v>
      </c>
      <c r="C389" s="216">
        <v>0</v>
      </c>
      <c r="D389" s="212">
        <f t="shared" si="58"/>
        <v>0</v>
      </c>
      <c r="E389" s="60"/>
      <c r="F389" s="213"/>
      <c r="G389" s="214" t="s">
        <v>67</v>
      </c>
      <c r="H389" s="215">
        <v>2050999</v>
      </c>
      <c r="I389" s="128">
        <v>348</v>
      </c>
      <c r="J389" s="128">
        <v>2040950</v>
      </c>
      <c r="K389" s="128">
        <v>0</v>
      </c>
      <c r="O389" s="128">
        <v>2050999</v>
      </c>
      <c r="Q389" s="205">
        <f t="shared" si="64"/>
        <v>0</v>
      </c>
      <c r="R389" s="222">
        <f t="shared" si="66"/>
        <v>0</v>
      </c>
    </row>
    <row r="390" ht="14.25" spans="1:18">
      <c r="A390" s="136" t="s">
        <v>308</v>
      </c>
      <c r="B390" s="210">
        <v>21</v>
      </c>
      <c r="C390" s="211"/>
      <c r="D390" s="212">
        <f t="shared" ref="D390:D453" si="73">IF(B390=0,,C390/B390*100)</f>
        <v>0</v>
      </c>
      <c r="E390" s="60"/>
      <c r="F390" s="213"/>
      <c r="G390" s="214" t="s">
        <v>65</v>
      </c>
      <c r="H390" s="215">
        <v>20599</v>
      </c>
      <c r="I390" s="128">
        <v>21</v>
      </c>
      <c r="J390" s="128">
        <v>2040999</v>
      </c>
      <c r="K390" s="128">
        <v>0</v>
      </c>
      <c r="O390" s="128">
        <v>20599</v>
      </c>
      <c r="Q390" s="205">
        <f t="shared" si="64"/>
        <v>0</v>
      </c>
      <c r="R390" s="222">
        <f t="shared" si="66"/>
        <v>0</v>
      </c>
    </row>
    <row r="391" ht="14.25" spans="1:18">
      <c r="A391" s="60" t="s">
        <v>309</v>
      </c>
      <c r="B391" s="210">
        <f t="shared" ref="B391:C391" si="74">SUM(B392,B397,B406,B412,B417,B422,B427,B434,B438,B442)</f>
        <v>171</v>
      </c>
      <c r="C391" s="211">
        <f t="shared" si="74"/>
        <v>165</v>
      </c>
      <c r="D391" s="212">
        <f t="shared" si="73"/>
        <v>96.4912280701754</v>
      </c>
      <c r="E391" s="60"/>
      <c r="F391" s="213">
        <f>SUM(F392,F397,F406,F412,F417,F422,F427,F434,F438,F442)</f>
        <v>0</v>
      </c>
      <c r="G391" s="214" t="s">
        <v>63</v>
      </c>
      <c r="H391" s="215">
        <v>206</v>
      </c>
      <c r="I391" s="128">
        <v>171</v>
      </c>
      <c r="J391" s="128">
        <v>20410</v>
      </c>
      <c r="K391" s="128">
        <v>0</v>
      </c>
      <c r="O391" s="128">
        <v>206</v>
      </c>
      <c r="Q391" s="205">
        <f t="shared" si="64"/>
        <v>0</v>
      </c>
      <c r="R391" s="222">
        <f t="shared" si="66"/>
        <v>0</v>
      </c>
    </row>
    <row r="392" ht="14.25" spans="1:18">
      <c r="A392" s="137" t="s">
        <v>310</v>
      </c>
      <c r="B392" s="210">
        <f t="shared" ref="B392:C392" si="75">SUM(B393:B396)</f>
        <v>140</v>
      </c>
      <c r="C392" s="211">
        <f t="shared" si="75"/>
        <v>149</v>
      </c>
      <c r="D392" s="212">
        <f t="shared" si="73"/>
        <v>106.428571428571</v>
      </c>
      <c r="E392" s="60"/>
      <c r="F392" s="213">
        <f>SUM(F393:F396)</f>
        <v>0</v>
      </c>
      <c r="G392" s="214" t="s">
        <v>65</v>
      </c>
      <c r="H392" s="215">
        <v>20601</v>
      </c>
      <c r="I392" s="128">
        <v>140</v>
      </c>
      <c r="J392" s="128">
        <v>2041001</v>
      </c>
      <c r="K392" s="128">
        <v>0</v>
      </c>
      <c r="O392" s="128">
        <v>20601</v>
      </c>
      <c r="Q392" s="205">
        <f t="shared" si="64"/>
        <v>0</v>
      </c>
      <c r="R392" s="222">
        <f t="shared" si="66"/>
        <v>0</v>
      </c>
    </row>
    <row r="393" ht="14.25" spans="1:18">
      <c r="A393" s="136" t="s">
        <v>66</v>
      </c>
      <c r="B393" s="128">
        <v>136</v>
      </c>
      <c r="C393" s="216">
        <v>138</v>
      </c>
      <c r="D393" s="212">
        <f t="shared" si="73"/>
        <v>101.470588235294</v>
      </c>
      <c r="E393" s="60"/>
      <c r="F393" s="213"/>
      <c r="G393" s="214" t="s">
        <v>67</v>
      </c>
      <c r="H393" s="215">
        <v>2060101</v>
      </c>
      <c r="I393" s="128">
        <v>136</v>
      </c>
      <c r="J393" s="128">
        <v>2041002</v>
      </c>
      <c r="K393" s="128">
        <v>0</v>
      </c>
      <c r="O393" s="128">
        <v>2060101</v>
      </c>
      <c r="P393" s="206">
        <v>1381512.18</v>
      </c>
      <c r="Q393" s="205">
        <f t="shared" si="64"/>
        <v>138</v>
      </c>
      <c r="R393" s="222">
        <f t="shared" si="66"/>
        <v>138.151218</v>
      </c>
    </row>
    <row r="394" ht="14.25" spans="1:18">
      <c r="A394" s="136" t="s">
        <v>68</v>
      </c>
      <c r="B394" s="128">
        <v>4</v>
      </c>
      <c r="C394" s="216">
        <v>9</v>
      </c>
      <c r="D394" s="212">
        <f t="shared" si="73"/>
        <v>225</v>
      </c>
      <c r="E394" s="60"/>
      <c r="F394" s="213"/>
      <c r="G394" s="214" t="s">
        <v>67</v>
      </c>
      <c r="H394" s="215">
        <v>2060102</v>
      </c>
      <c r="I394" s="128">
        <v>4</v>
      </c>
      <c r="J394" s="128">
        <v>2041006</v>
      </c>
      <c r="K394" s="128">
        <v>0</v>
      </c>
      <c r="O394" s="128">
        <v>2060102</v>
      </c>
      <c r="P394" s="206">
        <v>91169.2</v>
      </c>
      <c r="Q394" s="205">
        <f t="shared" si="64"/>
        <v>9</v>
      </c>
      <c r="R394" s="222">
        <f t="shared" si="66"/>
        <v>9.11692</v>
      </c>
    </row>
    <row r="395" ht="14.25" spans="1:18">
      <c r="A395" s="136" t="s">
        <v>69</v>
      </c>
      <c r="B395" s="213"/>
      <c r="C395" s="216">
        <v>0</v>
      </c>
      <c r="D395" s="212">
        <f t="shared" si="73"/>
        <v>0</v>
      </c>
      <c r="E395" s="60"/>
      <c r="F395" s="213"/>
      <c r="G395" s="214" t="s">
        <v>67</v>
      </c>
      <c r="H395" s="215">
        <v>2060103</v>
      </c>
      <c r="I395" s="128">
        <v>0</v>
      </c>
      <c r="J395" s="128">
        <v>2041007</v>
      </c>
      <c r="K395" s="128">
        <v>0</v>
      </c>
      <c r="O395" s="128">
        <v>2060103</v>
      </c>
      <c r="Q395" s="205">
        <f t="shared" si="64"/>
        <v>0</v>
      </c>
      <c r="R395" s="222">
        <f t="shared" si="66"/>
        <v>0</v>
      </c>
    </row>
    <row r="396" ht="14.25" spans="1:18">
      <c r="A396" s="137" t="s">
        <v>311</v>
      </c>
      <c r="B396" s="213"/>
      <c r="C396" s="216">
        <v>2</v>
      </c>
      <c r="D396" s="212">
        <f t="shared" si="73"/>
        <v>0</v>
      </c>
      <c r="E396" s="60"/>
      <c r="F396" s="213"/>
      <c r="G396" s="214" t="s">
        <v>67</v>
      </c>
      <c r="H396" s="215">
        <v>2060199</v>
      </c>
      <c r="I396" s="128">
        <v>0</v>
      </c>
      <c r="J396" s="128">
        <v>2041099</v>
      </c>
      <c r="K396" s="128">
        <v>0</v>
      </c>
      <c r="O396" s="128">
        <v>2060199</v>
      </c>
      <c r="P396" s="206">
        <v>20000</v>
      </c>
      <c r="Q396" s="205">
        <f t="shared" si="64"/>
        <v>2</v>
      </c>
      <c r="R396" s="222">
        <f t="shared" si="66"/>
        <v>2</v>
      </c>
    </row>
    <row r="397" ht="14.25" spans="1:18">
      <c r="A397" s="136" t="s">
        <v>312</v>
      </c>
      <c r="B397" s="210">
        <f t="shared" ref="B397:C397" si="76">SUM(B398:B405)</f>
        <v>0</v>
      </c>
      <c r="C397" s="211">
        <f t="shared" si="76"/>
        <v>0</v>
      </c>
      <c r="D397" s="212">
        <f t="shared" si="73"/>
        <v>0</v>
      </c>
      <c r="E397" s="60"/>
      <c r="F397" s="213">
        <f>SUM(F398:F405)</f>
        <v>0</v>
      </c>
      <c r="G397" s="214" t="s">
        <v>65</v>
      </c>
      <c r="H397" s="215">
        <v>20602</v>
      </c>
      <c r="I397" s="128">
        <v>0</v>
      </c>
      <c r="J397" s="128">
        <v>20499</v>
      </c>
      <c r="K397" s="128">
        <v>24</v>
      </c>
      <c r="O397" s="128">
        <v>20602</v>
      </c>
      <c r="Q397" s="205">
        <f t="shared" si="64"/>
        <v>0</v>
      </c>
      <c r="R397" s="222">
        <f t="shared" si="66"/>
        <v>0</v>
      </c>
    </row>
    <row r="398" ht="14.25" spans="1:18">
      <c r="A398" s="136" t="s">
        <v>313</v>
      </c>
      <c r="B398" s="213"/>
      <c r="C398" s="216">
        <v>0</v>
      </c>
      <c r="D398" s="212">
        <f t="shared" si="73"/>
        <v>0</v>
      </c>
      <c r="E398" s="60"/>
      <c r="F398" s="213"/>
      <c r="G398" s="214" t="s">
        <v>67</v>
      </c>
      <c r="H398" s="215">
        <v>2060201</v>
      </c>
      <c r="I398" s="128">
        <v>0</v>
      </c>
      <c r="J398" s="128">
        <v>2049901</v>
      </c>
      <c r="K398" s="128">
        <v>24</v>
      </c>
      <c r="O398" s="128">
        <v>2060201</v>
      </c>
      <c r="Q398" s="205">
        <f t="shared" si="64"/>
        <v>0</v>
      </c>
      <c r="R398" s="222">
        <f t="shared" si="66"/>
        <v>0</v>
      </c>
    </row>
    <row r="399" ht="14.25" spans="1:18">
      <c r="A399" s="60" t="s">
        <v>314</v>
      </c>
      <c r="B399" s="213"/>
      <c r="C399" s="216">
        <v>0</v>
      </c>
      <c r="D399" s="212">
        <f t="shared" si="73"/>
        <v>0</v>
      </c>
      <c r="E399" s="60"/>
      <c r="F399" s="213"/>
      <c r="G399" s="214" t="s">
        <v>67</v>
      </c>
      <c r="H399" s="215">
        <v>2060203</v>
      </c>
      <c r="I399" s="128">
        <v>0</v>
      </c>
      <c r="J399" s="128">
        <v>205</v>
      </c>
      <c r="K399" s="128">
        <v>28144</v>
      </c>
      <c r="O399" s="128">
        <v>2060203</v>
      </c>
      <c r="Q399" s="205">
        <f t="shared" si="64"/>
        <v>0</v>
      </c>
      <c r="R399" s="222">
        <f t="shared" si="66"/>
        <v>0</v>
      </c>
    </row>
    <row r="400" ht="14.25" spans="1:18">
      <c r="A400" s="136" t="s">
        <v>315</v>
      </c>
      <c r="B400" s="213"/>
      <c r="C400" s="216">
        <v>0</v>
      </c>
      <c r="D400" s="212">
        <f t="shared" si="73"/>
        <v>0</v>
      </c>
      <c r="E400" s="60"/>
      <c r="F400" s="213"/>
      <c r="G400" s="214" t="s">
        <v>67</v>
      </c>
      <c r="H400" s="215">
        <v>2060204</v>
      </c>
      <c r="I400" s="128">
        <v>0</v>
      </c>
      <c r="J400" s="128">
        <v>20501</v>
      </c>
      <c r="K400" s="128">
        <v>350</v>
      </c>
      <c r="O400" s="128">
        <v>2060204</v>
      </c>
      <c r="Q400" s="205">
        <f t="shared" si="64"/>
        <v>0</v>
      </c>
      <c r="R400" s="222">
        <f t="shared" si="66"/>
        <v>0</v>
      </c>
    </row>
    <row r="401" ht="14.25" spans="1:18">
      <c r="A401" s="136" t="s">
        <v>316</v>
      </c>
      <c r="B401" s="213"/>
      <c r="C401" s="216">
        <v>0</v>
      </c>
      <c r="D401" s="212">
        <f t="shared" si="73"/>
        <v>0</v>
      </c>
      <c r="E401" s="60"/>
      <c r="F401" s="213"/>
      <c r="G401" s="214" t="s">
        <v>67</v>
      </c>
      <c r="H401" s="215">
        <v>2060205</v>
      </c>
      <c r="I401" s="128">
        <v>0</v>
      </c>
      <c r="J401" s="128">
        <v>2050101</v>
      </c>
      <c r="K401" s="128">
        <v>52</v>
      </c>
      <c r="O401" s="128">
        <v>2060205</v>
      </c>
      <c r="Q401" s="205">
        <f t="shared" si="64"/>
        <v>0</v>
      </c>
      <c r="R401" s="222">
        <f t="shared" si="66"/>
        <v>0</v>
      </c>
    </row>
    <row r="402" ht="14.25" spans="1:18">
      <c r="A402" s="136" t="s">
        <v>317</v>
      </c>
      <c r="B402" s="213"/>
      <c r="C402" s="216">
        <v>0</v>
      </c>
      <c r="D402" s="212">
        <f t="shared" si="73"/>
        <v>0</v>
      </c>
      <c r="E402" s="60"/>
      <c r="F402" s="213"/>
      <c r="G402" s="214" t="s">
        <v>67</v>
      </c>
      <c r="H402" s="215">
        <v>2060206</v>
      </c>
      <c r="I402" s="128">
        <v>0</v>
      </c>
      <c r="J402" s="128">
        <v>2050102</v>
      </c>
      <c r="K402" s="128">
        <v>0</v>
      </c>
      <c r="O402" s="128">
        <v>2060206</v>
      </c>
      <c r="Q402" s="205">
        <f t="shared" si="64"/>
        <v>0</v>
      </c>
      <c r="R402" s="222">
        <f t="shared" si="66"/>
        <v>0</v>
      </c>
    </row>
    <row r="403" ht="14.25" spans="1:18">
      <c r="A403" s="137" t="s">
        <v>318</v>
      </c>
      <c r="B403" s="213"/>
      <c r="C403" s="216">
        <v>0</v>
      </c>
      <c r="D403" s="212">
        <f t="shared" si="73"/>
        <v>0</v>
      </c>
      <c r="E403" s="60"/>
      <c r="F403" s="213"/>
      <c r="G403" s="214" t="s">
        <v>67</v>
      </c>
      <c r="H403" s="215">
        <v>2060207</v>
      </c>
      <c r="I403" s="128">
        <v>0</v>
      </c>
      <c r="J403" s="128">
        <v>2050103</v>
      </c>
      <c r="K403" s="128">
        <v>0</v>
      </c>
      <c r="O403" s="128">
        <v>2060207</v>
      </c>
      <c r="Q403" s="205">
        <f t="shared" si="64"/>
        <v>0</v>
      </c>
      <c r="R403" s="222">
        <f t="shared" si="66"/>
        <v>0</v>
      </c>
    </row>
    <row r="404" ht="14.25" spans="1:18">
      <c r="A404" s="137" t="s">
        <v>319</v>
      </c>
      <c r="B404" s="213"/>
      <c r="C404" s="216">
        <v>0</v>
      </c>
      <c r="D404" s="212">
        <f t="shared" si="73"/>
        <v>0</v>
      </c>
      <c r="E404" s="60"/>
      <c r="F404" s="213"/>
      <c r="G404" s="214" t="s">
        <v>67</v>
      </c>
      <c r="H404" s="215">
        <v>2060208</v>
      </c>
      <c r="J404" s="128">
        <v>2050199</v>
      </c>
      <c r="K404" s="128">
        <v>298</v>
      </c>
      <c r="O404" s="128">
        <v>2060208</v>
      </c>
      <c r="Q404" s="205">
        <f t="shared" si="64"/>
        <v>0</v>
      </c>
      <c r="R404" s="222">
        <f t="shared" si="66"/>
        <v>0</v>
      </c>
    </row>
    <row r="405" ht="14.25" spans="1:18">
      <c r="A405" s="137" t="s">
        <v>320</v>
      </c>
      <c r="B405" s="213"/>
      <c r="C405" s="216">
        <v>0</v>
      </c>
      <c r="D405" s="212">
        <f t="shared" si="73"/>
        <v>0</v>
      </c>
      <c r="E405" s="60"/>
      <c r="F405" s="213"/>
      <c r="G405" s="214" t="s">
        <v>67</v>
      </c>
      <c r="H405" s="215">
        <v>2060299</v>
      </c>
      <c r="I405" s="128">
        <v>0</v>
      </c>
      <c r="J405" s="128">
        <v>20502</v>
      </c>
      <c r="K405" s="128">
        <v>26788</v>
      </c>
      <c r="O405" s="128">
        <v>2060299</v>
      </c>
      <c r="Q405" s="205">
        <f t="shared" si="64"/>
        <v>0</v>
      </c>
      <c r="R405" s="222">
        <f t="shared" si="66"/>
        <v>0</v>
      </c>
    </row>
    <row r="406" ht="14.25" spans="1:18">
      <c r="A406" s="137" t="s">
        <v>321</v>
      </c>
      <c r="B406" s="210">
        <f t="shared" ref="B406:C406" si="77">SUM(B407:B411)</f>
        <v>10</v>
      </c>
      <c r="C406" s="211">
        <f t="shared" si="77"/>
        <v>0</v>
      </c>
      <c r="D406" s="212">
        <f t="shared" si="73"/>
        <v>0</v>
      </c>
      <c r="E406" s="60"/>
      <c r="F406" s="213">
        <f>SUM(F407:F411)</f>
        <v>0</v>
      </c>
      <c r="G406" s="214" t="s">
        <v>65</v>
      </c>
      <c r="H406" s="215">
        <v>20603</v>
      </c>
      <c r="I406" s="128">
        <v>10</v>
      </c>
      <c r="J406" s="128">
        <v>2050201</v>
      </c>
      <c r="K406" s="128">
        <v>1152</v>
      </c>
      <c r="O406" s="128">
        <v>20603</v>
      </c>
      <c r="Q406" s="205">
        <f t="shared" si="64"/>
        <v>0</v>
      </c>
      <c r="R406" s="222">
        <f t="shared" si="66"/>
        <v>0</v>
      </c>
    </row>
    <row r="407" ht="14.25" spans="1:18">
      <c r="A407" s="136" t="s">
        <v>313</v>
      </c>
      <c r="B407" s="213"/>
      <c r="C407" s="216">
        <v>0</v>
      </c>
      <c r="D407" s="212">
        <f t="shared" si="73"/>
        <v>0</v>
      </c>
      <c r="E407" s="60"/>
      <c r="F407" s="213"/>
      <c r="G407" s="214" t="s">
        <v>67</v>
      </c>
      <c r="H407" s="215">
        <v>2060301</v>
      </c>
      <c r="I407" s="128">
        <v>0</v>
      </c>
      <c r="J407" s="128">
        <v>2050202</v>
      </c>
      <c r="K407" s="128">
        <v>14177</v>
      </c>
      <c r="O407" s="128">
        <v>2060301</v>
      </c>
      <c r="Q407" s="205">
        <f t="shared" si="64"/>
        <v>0</v>
      </c>
      <c r="R407" s="222">
        <f t="shared" si="66"/>
        <v>0</v>
      </c>
    </row>
    <row r="408" ht="14.25" spans="1:18">
      <c r="A408" s="136" t="s">
        <v>322</v>
      </c>
      <c r="B408" s="128">
        <v>10</v>
      </c>
      <c r="C408" s="216">
        <v>0</v>
      </c>
      <c r="D408" s="212">
        <f t="shared" si="73"/>
        <v>0</v>
      </c>
      <c r="E408" s="60"/>
      <c r="F408" s="213"/>
      <c r="G408" s="214" t="s">
        <v>67</v>
      </c>
      <c r="H408" s="215">
        <v>2060302</v>
      </c>
      <c r="I408" s="128">
        <v>10</v>
      </c>
      <c r="J408" s="128">
        <v>2050203</v>
      </c>
      <c r="K408" s="128">
        <v>7748</v>
      </c>
      <c r="O408" s="128">
        <v>2060302</v>
      </c>
      <c r="Q408" s="205">
        <f t="shared" si="64"/>
        <v>0</v>
      </c>
      <c r="R408" s="222">
        <f t="shared" si="66"/>
        <v>0</v>
      </c>
    </row>
    <row r="409" ht="14.25" spans="1:18">
      <c r="A409" s="136" t="s">
        <v>323</v>
      </c>
      <c r="B409" s="213"/>
      <c r="C409" s="216">
        <v>0</v>
      </c>
      <c r="D409" s="212">
        <f t="shared" si="73"/>
        <v>0</v>
      </c>
      <c r="E409" s="60"/>
      <c r="F409" s="213"/>
      <c r="G409" s="214" t="s">
        <v>67</v>
      </c>
      <c r="H409" s="215">
        <v>2060303</v>
      </c>
      <c r="I409" s="128">
        <v>0</v>
      </c>
      <c r="J409" s="128">
        <v>2050204</v>
      </c>
      <c r="K409" s="128">
        <v>2531</v>
      </c>
      <c r="O409" s="128">
        <v>2060303</v>
      </c>
      <c r="Q409" s="205">
        <f t="shared" si="64"/>
        <v>0</v>
      </c>
      <c r="R409" s="222">
        <f t="shared" si="66"/>
        <v>0</v>
      </c>
    </row>
    <row r="410" ht="14.25" spans="1:18">
      <c r="A410" s="137" t="s">
        <v>324</v>
      </c>
      <c r="B410" s="213"/>
      <c r="C410" s="216">
        <v>0</v>
      </c>
      <c r="D410" s="212">
        <f t="shared" si="73"/>
        <v>0</v>
      </c>
      <c r="E410" s="60"/>
      <c r="F410" s="213"/>
      <c r="G410" s="214" t="s">
        <v>67</v>
      </c>
      <c r="H410" s="215">
        <v>2060304</v>
      </c>
      <c r="I410" s="128">
        <v>0</v>
      </c>
      <c r="J410" s="128">
        <v>2050205</v>
      </c>
      <c r="K410" s="128">
        <v>43</v>
      </c>
      <c r="O410" s="128">
        <v>2060304</v>
      </c>
      <c r="Q410" s="205">
        <f t="shared" si="64"/>
        <v>0</v>
      </c>
      <c r="R410" s="222">
        <f t="shared" si="66"/>
        <v>0</v>
      </c>
    </row>
    <row r="411" ht="14.25" spans="1:18">
      <c r="A411" s="137" t="s">
        <v>325</v>
      </c>
      <c r="B411" s="213"/>
      <c r="C411" s="216">
        <v>0</v>
      </c>
      <c r="D411" s="212">
        <f t="shared" si="73"/>
        <v>0</v>
      </c>
      <c r="E411" s="60"/>
      <c r="F411" s="213"/>
      <c r="G411" s="214" t="s">
        <v>67</v>
      </c>
      <c r="H411" s="215">
        <v>2060399</v>
      </c>
      <c r="I411" s="128">
        <v>0</v>
      </c>
      <c r="J411" s="128">
        <v>2050206</v>
      </c>
      <c r="K411" s="128">
        <v>0</v>
      </c>
      <c r="O411" s="128">
        <v>2060399</v>
      </c>
      <c r="Q411" s="205">
        <f t="shared" si="64"/>
        <v>0</v>
      </c>
      <c r="R411" s="222">
        <f t="shared" si="66"/>
        <v>0</v>
      </c>
    </row>
    <row r="412" ht="14.25" spans="1:18">
      <c r="A412" s="137" t="s">
        <v>326</v>
      </c>
      <c r="B412" s="210">
        <f t="shared" ref="B412:C412" si="78">SUM(B413:B416)</f>
        <v>8</v>
      </c>
      <c r="C412" s="211">
        <f t="shared" si="78"/>
        <v>9</v>
      </c>
      <c r="D412" s="212">
        <f t="shared" si="73"/>
        <v>112.5</v>
      </c>
      <c r="E412" s="60"/>
      <c r="F412" s="213">
        <f>SUM(F413:F416)</f>
        <v>0</v>
      </c>
      <c r="G412" s="214" t="s">
        <v>65</v>
      </c>
      <c r="H412" s="215">
        <v>20604</v>
      </c>
      <c r="I412" s="128">
        <v>8</v>
      </c>
      <c r="J412" s="128">
        <v>2050207</v>
      </c>
      <c r="K412" s="128">
        <v>0</v>
      </c>
      <c r="O412" s="128">
        <v>20604</v>
      </c>
      <c r="Q412" s="205">
        <f t="shared" si="64"/>
        <v>0</v>
      </c>
      <c r="R412" s="222">
        <f t="shared" si="66"/>
        <v>0</v>
      </c>
    </row>
    <row r="413" ht="14.25" spans="1:18">
      <c r="A413" s="60" t="s">
        <v>313</v>
      </c>
      <c r="B413" s="213"/>
      <c r="C413" s="216">
        <v>0</v>
      </c>
      <c r="D413" s="212">
        <f t="shared" si="73"/>
        <v>0</v>
      </c>
      <c r="E413" s="60"/>
      <c r="F413" s="213"/>
      <c r="G413" s="214" t="s">
        <v>67</v>
      </c>
      <c r="H413" s="215">
        <v>2060401</v>
      </c>
      <c r="I413" s="128">
        <v>0</v>
      </c>
      <c r="J413" s="128">
        <v>2050299</v>
      </c>
      <c r="K413" s="128">
        <v>1137</v>
      </c>
      <c r="O413" s="128">
        <v>2060401</v>
      </c>
      <c r="Q413" s="205">
        <f t="shared" ref="Q413:Q476" si="79">ROUND(R413,0)</f>
        <v>0</v>
      </c>
      <c r="R413" s="222">
        <f t="shared" si="66"/>
        <v>0</v>
      </c>
    </row>
    <row r="414" ht="14.25" spans="1:18">
      <c r="A414" s="136" t="s">
        <v>327</v>
      </c>
      <c r="B414" s="128">
        <v>1</v>
      </c>
      <c r="C414" s="216">
        <v>2</v>
      </c>
      <c r="D414" s="212">
        <f t="shared" si="73"/>
        <v>200</v>
      </c>
      <c r="E414" s="60"/>
      <c r="F414" s="213"/>
      <c r="G414" s="214" t="s">
        <v>67</v>
      </c>
      <c r="H414" s="215">
        <v>2060404</v>
      </c>
      <c r="I414" s="128">
        <v>1</v>
      </c>
      <c r="J414" s="128">
        <v>20503</v>
      </c>
      <c r="K414" s="128">
        <v>147</v>
      </c>
      <c r="O414" s="128">
        <v>2060404</v>
      </c>
      <c r="P414" s="206">
        <v>18000</v>
      </c>
      <c r="Q414" s="205">
        <f t="shared" si="79"/>
        <v>2</v>
      </c>
      <c r="R414" s="222">
        <f t="shared" si="66"/>
        <v>1.8</v>
      </c>
    </row>
    <row r="415" ht="14.25" spans="1:18">
      <c r="A415" s="136" t="s">
        <v>328</v>
      </c>
      <c r="C415" s="216">
        <v>0</v>
      </c>
      <c r="D415" s="212">
        <f t="shared" si="73"/>
        <v>0</v>
      </c>
      <c r="E415" s="60"/>
      <c r="F415" s="213"/>
      <c r="G415" s="214" t="s">
        <v>67</v>
      </c>
      <c r="H415" s="231">
        <v>2060405</v>
      </c>
      <c r="J415" s="128">
        <v>2050301</v>
      </c>
      <c r="K415" s="128">
        <v>0</v>
      </c>
      <c r="O415" s="128">
        <v>2060405</v>
      </c>
      <c r="Q415" s="205">
        <f t="shared" si="79"/>
        <v>0</v>
      </c>
      <c r="R415" s="222">
        <f t="shared" si="66"/>
        <v>0</v>
      </c>
    </row>
    <row r="416" ht="14.25" spans="1:18">
      <c r="A416" s="137" t="s">
        <v>329</v>
      </c>
      <c r="B416" s="128">
        <v>7</v>
      </c>
      <c r="C416" s="216">
        <v>7</v>
      </c>
      <c r="D416" s="212">
        <f t="shared" si="73"/>
        <v>100</v>
      </c>
      <c r="E416" s="60"/>
      <c r="F416" s="213"/>
      <c r="G416" s="214" t="s">
        <v>67</v>
      </c>
      <c r="H416" s="215">
        <v>2060499</v>
      </c>
      <c r="I416" s="128">
        <v>7</v>
      </c>
      <c r="J416" s="128">
        <v>2050302</v>
      </c>
      <c r="K416" s="128">
        <v>132</v>
      </c>
      <c r="O416" s="128">
        <v>2060499</v>
      </c>
      <c r="P416" s="206">
        <v>65000</v>
      </c>
      <c r="Q416" s="205">
        <f t="shared" si="79"/>
        <v>7</v>
      </c>
      <c r="R416" s="222">
        <f t="shared" si="66"/>
        <v>6.5</v>
      </c>
    </row>
    <row r="417" ht="14.25" spans="1:18">
      <c r="A417" s="137" t="s">
        <v>330</v>
      </c>
      <c r="B417" s="210">
        <f t="shared" ref="B417:C417" si="80">SUM(B418:B421)</f>
        <v>0</v>
      </c>
      <c r="C417" s="211">
        <f t="shared" si="80"/>
        <v>0</v>
      </c>
      <c r="D417" s="212">
        <f t="shared" si="73"/>
        <v>0</v>
      </c>
      <c r="E417" s="60"/>
      <c r="F417" s="213">
        <f>SUM(F418:F421)</f>
        <v>0</v>
      </c>
      <c r="G417" s="214" t="s">
        <v>65</v>
      </c>
      <c r="H417" s="215">
        <v>20605</v>
      </c>
      <c r="I417" s="128">
        <v>0</v>
      </c>
      <c r="J417" s="128">
        <v>2050303</v>
      </c>
      <c r="K417" s="128">
        <v>0</v>
      </c>
      <c r="O417" s="128">
        <v>20605</v>
      </c>
      <c r="Q417" s="205">
        <f t="shared" si="79"/>
        <v>0</v>
      </c>
      <c r="R417" s="222">
        <f t="shared" si="66"/>
        <v>0</v>
      </c>
    </row>
    <row r="418" ht="14.25" spans="1:18">
      <c r="A418" s="137" t="s">
        <v>313</v>
      </c>
      <c r="B418" s="213"/>
      <c r="C418" s="216">
        <v>0</v>
      </c>
      <c r="D418" s="212">
        <f t="shared" si="73"/>
        <v>0</v>
      </c>
      <c r="E418" s="60"/>
      <c r="F418" s="213"/>
      <c r="G418" s="214" t="s">
        <v>67</v>
      </c>
      <c r="H418" s="215">
        <v>2060501</v>
      </c>
      <c r="I418" s="128">
        <v>0</v>
      </c>
      <c r="J418" s="128">
        <v>2050305</v>
      </c>
      <c r="K418" s="128">
        <v>0</v>
      </c>
      <c r="O418" s="128">
        <v>2060501</v>
      </c>
      <c r="Q418" s="205">
        <f t="shared" si="79"/>
        <v>0</v>
      </c>
      <c r="R418" s="222">
        <f t="shared" si="66"/>
        <v>0</v>
      </c>
    </row>
    <row r="419" ht="14.25" spans="1:18">
      <c r="A419" s="136" t="s">
        <v>331</v>
      </c>
      <c r="B419" s="213"/>
      <c r="C419" s="216">
        <v>0</v>
      </c>
      <c r="D419" s="212">
        <f t="shared" si="73"/>
        <v>0</v>
      </c>
      <c r="E419" s="60"/>
      <c r="F419" s="213"/>
      <c r="G419" s="214" t="s">
        <v>67</v>
      </c>
      <c r="H419" s="215">
        <v>2060502</v>
      </c>
      <c r="I419" s="128">
        <v>0</v>
      </c>
      <c r="J419" s="128">
        <v>2050399</v>
      </c>
      <c r="K419" s="128">
        <v>15</v>
      </c>
      <c r="O419" s="128">
        <v>2060502</v>
      </c>
      <c r="Q419" s="205">
        <f t="shared" si="79"/>
        <v>0</v>
      </c>
      <c r="R419" s="222">
        <f t="shared" si="66"/>
        <v>0</v>
      </c>
    </row>
    <row r="420" ht="14.25" spans="1:18">
      <c r="A420" s="136" t="s">
        <v>332</v>
      </c>
      <c r="B420" s="213"/>
      <c r="C420" s="216">
        <v>0</v>
      </c>
      <c r="D420" s="212">
        <f t="shared" si="73"/>
        <v>0</v>
      </c>
      <c r="E420" s="60"/>
      <c r="F420" s="213"/>
      <c r="G420" s="214" t="s">
        <v>67</v>
      </c>
      <c r="H420" s="215">
        <v>2060503</v>
      </c>
      <c r="I420" s="128">
        <v>0</v>
      </c>
      <c r="J420" s="128">
        <v>20504</v>
      </c>
      <c r="K420" s="128">
        <v>24</v>
      </c>
      <c r="O420" s="128">
        <v>2060503</v>
      </c>
      <c r="Q420" s="205">
        <f t="shared" si="79"/>
        <v>0</v>
      </c>
      <c r="R420" s="222">
        <f t="shared" ref="R420:R483" si="81">P420/10000</f>
        <v>0</v>
      </c>
    </row>
    <row r="421" ht="14.25" spans="1:18">
      <c r="A421" s="136" t="s">
        <v>333</v>
      </c>
      <c r="B421" s="213"/>
      <c r="C421" s="216">
        <v>0</v>
      </c>
      <c r="D421" s="212">
        <f t="shared" si="73"/>
        <v>0</v>
      </c>
      <c r="E421" s="60"/>
      <c r="F421" s="213"/>
      <c r="G421" s="214" t="s">
        <v>67</v>
      </c>
      <c r="H421" s="215">
        <v>2060599</v>
      </c>
      <c r="I421" s="128">
        <v>0</v>
      </c>
      <c r="J421" s="128">
        <v>2050401</v>
      </c>
      <c r="K421" s="128">
        <v>0</v>
      </c>
      <c r="O421" s="128">
        <v>2060599</v>
      </c>
      <c r="Q421" s="205">
        <f t="shared" si="79"/>
        <v>0</v>
      </c>
      <c r="R421" s="222">
        <f t="shared" si="81"/>
        <v>0</v>
      </c>
    </row>
    <row r="422" ht="14.25" spans="1:18">
      <c r="A422" s="137" t="s">
        <v>334</v>
      </c>
      <c r="B422" s="210">
        <f t="shared" ref="B422:C422" si="82">SUM(B423:B426)</f>
        <v>0</v>
      </c>
      <c r="C422" s="211">
        <f t="shared" si="82"/>
        <v>0</v>
      </c>
      <c r="D422" s="212">
        <f t="shared" si="73"/>
        <v>0</v>
      </c>
      <c r="E422" s="60"/>
      <c r="F422" s="213">
        <f>SUM(F423:F426)</f>
        <v>0</v>
      </c>
      <c r="G422" s="214" t="s">
        <v>65</v>
      </c>
      <c r="H422" s="215">
        <v>20606</v>
      </c>
      <c r="I422" s="128">
        <v>0</v>
      </c>
      <c r="J422" s="128">
        <v>2050402</v>
      </c>
      <c r="K422" s="128">
        <v>0</v>
      </c>
      <c r="O422" s="128">
        <v>20606</v>
      </c>
      <c r="Q422" s="205">
        <f t="shared" si="79"/>
        <v>0</v>
      </c>
      <c r="R422" s="222">
        <f t="shared" si="81"/>
        <v>0</v>
      </c>
    </row>
    <row r="423" ht="14.25" spans="1:18">
      <c r="A423" s="137" t="s">
        <v>335</v>
      </c>
      <c r="B423" s="213"/>
      <c r="C423" s="216">
        <v>0</v>
      </c>
      <c r="D423" s="212">
        <f t="shared" si="73"/>
        <v>0</v>
      </c>
      <c r="E423" s="60"/>
      <c r="F423" s="213"/>
      <c r="G423" s="214" t="s">
        <v>67</v>
      </c>
      <c r="H423" s="215">
        <v>2060601</v>
      </c>
      <c r="I423" s="128">
        <v>0</v>
      </c>
      <c r="J423" s="128">
        <v>2050403</v>
      </c>
      <c r="K423" s="128">
        <v>0</v>
      </c>
      <c r="O423" s="128">
        <v>2060601</v>
      </c>
      <c r="Q423" s="205">
        <f t="shared" si="79"/>
        <v>0</v>
      </c>
      <c r="R423" s="222">
        <f t="shared" si="81"/>
        <v>0</v>
      </c>
    </row>
    <row r="424" ht="14.25" spans="1:18">
      <c r="A424" s="137" t="s">
        <v>336</v>
      </c>
      <c r="B424" s="213"/>
      <c r="C424" s="216">
        <v>0</v>
      </c>
      <c r="D424" s="212">
        <f t="shared" si="73"/>
        <v>0</v>
      </c>
      <c r="E424" s="60"/>
      <c r="F424" s="213"/>
      <c r="G424" s="214" t="s">
        <v>67</v>
      </c>
      <c r="H424" s="215">
        <v>2060602</v>
      </c>
      <c r="I424" s="128">
        <v>0</v>
      </c>
      <c r="J424" s="128">
        <v>2050404</v>
      </c>
      <c r="K424" s="128">
        <v>0</v>
      </c>
      <c r="O424" s="128">
        <v>2060602</v>
      </c>
      <c r="Q424" s="205">
        <f t="shared" si="79"/>
        <v>0</v>
      </c>
      <c r="R424" s="222">
        <f t="shared" si="81"/>
        <v>0</v>
      </c>
    </row>
    <row r="425" ht="14.25" spans="1:18">
      <c r="A425" s="137" t="s">
        <v>337</v>
      </c>
      <c r="B425" s="213"/>
      <c r="C425" s="216">
        <v>0</v>
      </c>
      <c r="D425" s="212">
        <f t="shared" si="73"/>
        <v>0</v>
      </c>
      <c r="E425" s="60"/>
      <c r="F425" s="213"/>
      <c r="G425" s="214" t="s">
        <v>67</v>
      </c>
      <c r="H425" s="215">
        <v>2060603</v>
      </c>
      <c r="I425" s="128">
        <v>0</v>
      </c>
      <c r="J425" s="128">
        <v>2050499</v>
      </c>
      <c r="K425" s="128">
        <v>24</v>
      </c>
      <c r="O425" s="128">
        <v>2060603</v>
      </c>
      <c r="Q425" s="205">
        <f t="shared" si="79"/>
        <v>0</v>
      </c>
      <c r="R425" s="222">
        <f t="shared" si="81"/>
        <v>0</v>
      </c>
    </row>
    <row r="426" ht="14.25" spans="1:18">
      <c r="A426" s="137" t="s">
        <v>338</v>
      </c>
      <c r="B426" s="213"/>
      <c r="C426" s="216">
        <v>0</v>
      </c>
      <c r="D426" s="212">
        <f t="shared" si="73"/>
        <v>0</v>
      </c>
      <c r="E426" s="60"/>
      <c r="F426" s="213"/>
      <c r="G426" s="214" t="s">
        <v>67</v>
      </c>
      <c r="H426" s="215">
        <v>2060699</v>
      </c>
      <c r="I426" s="128">
        <v>0</v>
      </c>
      <c r="J426" s="128">
        <v>20505</v>
      </c>
      <c r="K426" s="128">
        <v>0</v>
      </c>
      <c r="O426" s="128">
        <v>2060699</v>
      </c>
      <c r="Q426" s="205">
        <f t="shared" si="79"/>
        <v>0</v>
      </c>
      <c r="R426" s="222">
        <f t="shared" si="81"/>
        <v>0</v>
      </c>
    </row>
    <row r="427" ht="14.25" spans="1:18">
      <c r="A427" s="136" t="s">
        <v>339</v>
      </c>
      <c r="B427" s="210">
        <f t="shared" ref="B427:C427" si="83">SUM(B428:B433)</f>
        <v>11</v>
      </c>
      <c r="C427" s="211">
        <f t="shared" si="83"/>
        <v>1</v>
      </c>
      <c r="D427" s="212">
        <f t="shared" si="73"/>
        <v>9.09090909090909</v>
      </c>
      <c r="E427" s="60"/>
      <c r="F427" s="213">
        <f>SUM(F428:F433)</f>
        <v>0</v>
      </c>
      <c r="G427" s="214" t="s">
        <v>65</v>
      </c>
      <c r="H427" s="215">
        <v>20607</v>
      </c>
      <c r="I427" s="128">
        <v>11</v>
      </c>
      <c r="J427" s="128">
        <v>2050501</v>
      </c>
      <c r="K427" s="128">
        <v>0</v>
      </c>
      <c r="O427" s="128">
        <v>20607</v>
      </c>
      <c r="Q427" s="205">
        <f t="shared" si="79"/>
        <v>0</v>
      </c>
      <c r="R427" s="222">
        <f t="shared" si="81"/>
        <v>0</v>
      </c>
    </row>
    <row r="428" ht="14.25" spans="1:18">
      <c r="A428" s="136" t="s">
        <v>313</v>
      </c>
      <c r="B428" s="213"/>
      <c r="C428" s="216">
        <v>0</v>
      </c>
      <c r="D428" s="212">
        <f t="shared" si="73"/>
        <v>0</v>
      </c>
      <c r="E428" s="60"/>
      <c r="F428" s="213"/>
      <c r="G428" s="214" t="s">
        <v>67</v>
      </c>
      <c r="H428" s="215">
        <v>2060701</v>
      </c>
      <c r="I428" s="128">
        <v>0</v>
      </c>
      <c r="J428" s="128">
        <v>2050502</v>
      </c>
      <c r="K428" s="128">
        <v>0</v>
      </c>
      <c r="O428" s="128">
        <v>2060701</v>
      </c>
      <c r="Q428" s="205">
        <f t="shared" si="79"/>
        <v>0</v>
      </c>
      <c r="R428" s="222">
        <f t="shared" si="81"/>
        <v>0</v>
      </c>
    </row>
    <row r="429" ht="14.25" spans="1:18">
      <c r="A429" s="137" t="s">
        <v>340</v>
      </c>
      <c r="B429" s="213">
        <v>1</v>
      </c>
      <c r="C429" s="216">
        <v>1</v>
      </c>
      <c r="D429" s="212">
        <f t="shared" si="73"/>
        <v>100</v>
      </c>
      <c r="E429" s="60"/>
      <c r="F429" s="213"/>
      <c r="G429" s="214" t="s">
        <v>67</v>
      </c>
      <c r="H429" s="215">
        <v>2060702</v>
      </c>
      <c r="I429" s="128">
        <v>1</v>
      </c>
      <c r="J429" s="128">
        <v>2050599</v>
      </c>
      <c r="K429" s="128">
        <v>0</v>
      </c>
      <c r="O429" s="128">
        <v>2060702</v>
      </c>
      <c r="P429" s="206">
        <v>5400</v>
      </c>
      <c r="Q429" s="205">
        <f t="shared" si="79"/>
        <v>1</v>
      </c>
      <c r="R429" s="222">
        <f t="shared" si="81"/>
        <v>0.54</v>
      </c>
    </row>
    <row r="430" ht="14.25" spans="1:18">
      <c r="A430" s="137" t="s">
        <v>341</v>
      </c>
      <c r="B430" s="213">
        <v>0</v>
      </c>
      <c r="C430" s="216">
        <v>0</v>
      </c>
      <c r="D430" s="212">
        <f t="shared" si="73"/>
        <v>0</v>
      </c>
      <c r="E430" s="60"/>
      <c r="F430" s="213"/>
      <c r="G430" s="214" t="s">
        <v>67</v>
      </c>
      <c r="H430" s="215">
        <v>2060703</v>
      </c>
      <c r="I430" s="128">
        <v>0</v>
      </c>
      <c r="J430" s="128">
        <v>20506</v>
      </c>
      <c r="K430" s="128">
        <v>0</v>
      </c>
      <c r="O430" s="128">
        <v>2060703</v>
      </c>
      <c r="Q430" s="205">
        <f t="shared" si="79"/>
        <v>0</v>
      </c>
      <c r="R430" s="222">
        <f t="shared" si="81"/>
        <v>0</v>
      </c>
    </row>
    <row r="431" ht="14.25" spans="1:18">
      <c r="A431" s="137" t="s">
        <v>342</v>
      </c>
      <c r="B431" s="213">
        <v>0</v>
      </c>
      <c r="C431" s="216">
        <v>0</v>
      </c>
      <c r="D431" s="212">
        <f t="shared" si="73"/>
        <v>0</v>
      </c>
      <c r="E431" s="60"/>
      <c r="F431" s="213"/>
      <c r="G431" s="214" t="s">
        <v>67</v>
      </c>
      <c r="H431" s="215">
        <v>2060704</v>
      </c>
      <c r="I431" s="128">
        <v>0</v>
      </c>
      <c r="J431" s="128">
        <v>2050601</v>
      </c>
      <c r="K431" s="128">
        <v>0</v>
      </c>
      <c r="O431" s="128">
        <v>2060704</v>
      </c>
      <c r="Q431" s="205">
        <f t="shared" si="79"/>
        <v>0</v>
      </c>
      <c r="R431" s="222">
        <f t="shared" si="81"/>
        <v>0</v>
      </c>
    </row>
    <row r="432" ht="14.25" spans="1:18">
      <c r="A432" s="136" t="s">
        <v>343</v>
      </c>
      <c r="B432" s="213">
        <v>0</v>
      </c>
      <c r="C432" s="216">
        <v>0</v>
      </c>
      <c r="D432" s="212">
        <f t="shared" si="73"/>
        <v>0</v>
      </c>
      <c r="E432" s="60"/>
      <c r="F432" s="213"/>
      <c r="G432" s="214" t="s">
        <v>67</v>
      </c>
      <c r="H432" s="215">
        <v>2060705</v>
      </c>
      <c r="I432" s="128">
        <v>0</v>
      </c>
      <c r="J432" s="128">
        <v>2050602</v>
      </c>
      <c r="K432" s="128">
        <v>0</v>
      </c>
      <c r="O432" s="128">
        <v>2060705</v>
      </c>
      <c r="Q432" s="205">
        <f t="shared" si="79"/>
        <v>0</v>
      </c>
      <c r="R432" s="222">
        <f t="shared" si="81"/>
        <v>0</v>
      </c>
    </row>
    <row r="433" ht="14.25" spans="1:18">
      <c r="A433" s="136" t="s">
        <v>344</v>
      </c>
      <c r="B433" s="213">
        <v>10</v>
      </c>
      <c r="C433" s="216">
        <v>0</v>
      </c>
      <c r="D433" s="212">
        <f t="shared" si="73"/>
        <v>0</v>
      </c>
      <c r="E433" s="60"/>
      <c r="F433" s="213"/>
      <c r="G433" s="214" t="s">
        <v>67</v>
      </c>
      <c r="H433" s="215">
        <v>2060799</v>
      </c>
      <c r="I433" s="128">
        <v>10</v>
      </c>
      <c r="J433" s="128">
        <v>2050699</v>
      </c>
      <c r="K433" s="128">
        <v>0</v>
      </c>
      <c r="O433" s="128">
        <v>2060799</v>
      </c>
      <c r="Q433" s="205">
        <f t="shared" si="79"/>
        <v>0</v>
      </c>
      <c r="R433" s="222">
        <f t="shared" si="81"/>
        <v>0</v>
      </c>
    </row>
    <row r="434" ht="14.25" spans="1:18">
      <c r="A434" s="136" t="s">
        <v>345</v>
      </c>
      <c r="B434" s="210">
        <f t="shared" ref="B434:C434" si="84">SUM(B435:B437)</f>
        <v>0</v>
      </c>
      <c r="C434" s="211">
        <f t="shared" si="84"/>
        <v>0</v>
      </c>
      <c r="D434" s="212">
        <f t="shared" si="73"/>
        <v>0</v>
      </c>
      <c r="E434" s="60"/>
      <c r="F434" s="213">
        <f>SUM(F435:F437)</f>
        <v>0</v>
      </c>
      <c r="G434" s="214" t="s">
        <v>65</v>
      </c>
      <c r="H434" s="215">
        <v>20608</v>
      </c>
      <c r="I434" s="128">
        <v>0</v>
      </c>
      <c r="J434" s="128">
        <v>20507</v>
      </c>
      <c r="K434" s="128">
        <v>17</v>
      </c>
      <c r="O434" s="128">
        <v>20608</v>
      </c>
      <c r="Q434" s="205">
        <f t="shared" si="79"/>
        <v>0</v>
      </c>
      <c r="R434" s="222">
        <f t="shared" si="81"/>
        <v>0</v>
      </c>
    </row>
    <row r="435" ht="14.25" spans="1:18">
      <c r="A435" s="137" t="s">
        <v>346</v>
      </c>
      <c r="B435" s="213"/>
      <c r="C435" s="216">
        <v>0</v>
      </c>
      <c r="D435" s="212">
        <f t="shared" si="73"/>
        <v>0</v>
      </c>
      <c r="E435" s="60"/>
      <c r="F435" s="213"/>
      <c r="G435" s="214" t="s">
        <v>67</v>
      </c>
      <c r="H435" s="215">
        <v>2060801</v>
      </c>
      <c r="I435" s="128">
        <v>0</v>
      </c>
      <c r="J435" s="128">
        <v>2050701</v>
      </c>
      <c r="K435" s="128">
        <v>0</v>
      </c>
      <c r="O435" s="128">
        <v>2060801</v>
      </c>
      <c r="Q435" s="205">
        <f t="shared" si="79"/>
        <v>0</v>
      </c>
      <c r="R435" s="222">
        <f t="shared" si="81"/>
        <v>0</v>
      </c>
    </row>
    <row r="436" ht="14.25" spans="1:18">
      <c r="A436" s="137" t="s">
        <v>347</v>
      </c>
      <c r="B436" s="213"/>
      <c r="C436" s="216">
        <v>0</v>
      </c>
      <c r="D436" s="212">
        <f t="shared" si="73"/>
        <v>0</v>
      </c>
      <c r="E436" s="60"/>
      <c r="F436" s="213"/>
      <c r="G436" s="214" t="s">
        <v>67</v>
      </c>
      <c r="H436" s="215">
        <v>2060802</v>
      </c>
      <c r="I436" s="128">
        <v>0</v>
      </c>
      <c r="J436" s="128">
        <v>2050702</v>
      </c>
      <c r="K436" s="128">
        <v>0</v>
      </c>
      <c r="O436" s="128">
        <v>2060802</v>
      </c>
      <c r="Q436" s="205">
        <f t="shared" si="79"/>
        <v>0</v>
      </c>
      <c r="R436" s="222">
        <f t="shared" si="81"/>
        <v>0</v>
      </c>
    </row>
    <row r="437" ht="14.25" spans="1:18">
      <c r="A437" s="137" t="s">
        <v>348</v>
      </c>
      <c r="B437" s="213"/>
      <c r="C437" s="216">
        <v>0</v>
      </c>
      <c r="D437" s="212">
        <f t="shared" si="73"/>
        <v>0</v>
      </c>
      <c r="E437" s="60"/>
      <c r="F437" s="213"/>
      <c r="G437" s="214" t="s">
        <v>67</v>
      </c>
      <c r="H437" s="215">
        <v>2060899</v>
      </c>
      <c r="I437" s="128">
        <v>0</v>
      </c>
      <c r="J437" s="128">
        <v>2050799</v>
      </c>
      <c r="K437" s="128">
        <v>17</v>
      </c>
      <c r="O437" s="128">
        <v>2060899</v>
      </c>
      <c r="Q437" s="205">
        <f t="shared" si="79"/>
        <v>0</v>
      </c>
      <c r="R437" s="222">
        <f t="shared" si="81"/>
        <v>0</v>
      </c>
    </row>
    <row r="438" ht="14.25" spans="1:18">
      <c r="A438" s="60" t="s">
        <v>349</v>
      </c>
      <c r="B438" s="210">
        <f t="shared" ref="B438:C438" si="85">SUM(B439:B441)</f>
        <v>0</v>
      </c>
      <c r="C438" s="211">
        <f t="shared" si="85"/>
        <v>0</v>
      </c>
      <c r="D438" s="212">
        <f t="shared" si="73"/>
        <v>0</v>
      </c>
      <c r="E438" s="60"/>
      <c r="F438" s="213">
        <f>SUM(F439:F441)</f>
        <v>0</v>
      </c>
      <c r="G438" s="214" t="s">
        <v>65</v>
      </c>
      <c r="H438" s="215">
        <v>20609</v>
      </c>
      <c r="I438" s="128">
        <v>0</v>
      </c>
      <c r="J438" s="128">
        <v>20508</v>
      </c>
      <c r="K438" s="128">
        <v>149</v>
      </c>
      <c r="O438" s="128">
        <v>20609</v>
      </c>
      <c r="Q438" s="205">
        <f t="shared" si="79"/>
        <v>0</v>
      </c>
      <c r="R438" s="222">
        <f t="shared" si="81"/>
        <v>0</v>
      </c>
    </row>
    <row r="439" ht="14.25" spans="1:18">
      <c r="A439" s="137" t="s">
        <v>350</v>
      </c>
      <c r="B439" s="213"/>
      <c r="C439" s="216">
        <v>0</v>
      </c>
      <c r="D439" s="212">
        <f t="shared" si="73"/>
        <v>0</v>
      </c>
      <c r="E439" s="60"/>
      <c r="F439" s="213"/>
      <c r="G439" s="214" t="s">
        <v>67</v>
      </c>
      <c r="H439" s="215">
        <v>2060901</v>
      </c>
      <c r="I439" s="128">
        <v>0</v>
      </c>
      <c r="J439" s="128">
        <v>2050801</v>
      </c>
      <c r="K439" s="128">
        <v>0</v>
      </c>
      <c r="O439" s="128">
        <v>2060901</v>
      </c>
      <c r="Q439" s="205">
        <f t="shared" si="79"/>
        <v>0</v>
      </c>
      <c r="R439" s="222">
        <f t="shared" si="81"/>
        <v>0</v>
      </c>
    </row>
    <row r="440" ht="14.25" spans="1:18">
      <c r="A440" s="137" t="s">
        <v>351</v>
      </c>
      <c r="B440" s="213"/>
      <c r="C440" s="216">
        <v>0</v>
      </c>
      <c r="D440" s="212">
        <f t="shared" si="73"/>
        <v>0</v>
      </c>
      <c r="E440" s="60"/>
      <c r="F440" s="213"/>
      <c r="G440" s="214" t="s">
        <v>67</v>
      </c>
      <c r="H440" s="215">
        <v>2060902</v>
      </c>
      <c r="I440" s="128">
        <v>0</v>
      </c>
      <c r="J440" s="128">
        <v>2050802</v>
      </c>
      <c r="K440" s="128">
        <v>149</v>
      </c>
      <c r="O440" s="128">
        <v>2060902</v>
      </c>
      <c r="Q440" s="205">
        <f t="shared" si="79"/>
        <v>0</v>
      </c>
      <c r="R440" s="222">
        <f t="shared" si="81"/>
        <v>0</v>
      </c>
    </row>
    <row r="441" ht="14.25" spans="1:18">
      <c r="A441" s="137" t="s">
        <v>352</v>
      </c>
      <c r="B441" s="213"/>
      <c r="C441" s="216">
        <v>0</v>
      </c>
      <c r="D441" s="212">
        <f t="shared" si="73"/>
        <v>0</v>
      </c>
      <c r="E441" s="60"/>
      <c r="F441" s="213"/>
      <c r="G441" s="214" t="s">
        <v>67</v>
      </c>
      <c r="H441" s="215">
        <v>2060999</v>
      </c>
      <c r="I441" s="128">
        <v>0</v>
      </c>
      <c r="J441" s="128">
        <v>2050803</v>
      </c>
      <c r="K441" s="128">
        <v>0</v>
      </c>
      <c r="O441" s="128">
        <v>2060999</v>
      </c>
      <c r="Q441" s="205">
        <f t="shared" si="79"/>
        <v>0</v>
      </c>
      <c r="R441" s="222">
        <f t="shared" si="81"/>
        <v>0</v>
      </c>
    </row>
    <row r="442" ht="14.25" spans="1:18">
      <c r="A442" s="136" t="s">
        <v>353</v>
      </c>
      <c r="B442" s="210">
        <f t="shared" ref="B442:C442" si="86">SUM(B443:B446)</f>
        <v>2</v>
      </c>
      <c r="C442" s="211">
        <f t="shared" si="86"/>
        <v>6</v>
      </c>
      <c r="D442" s="212">
        <f t="shared" si="73"/>
        <v>300</v>
      </c>
      <c r="E442" s="60"/>
      <c r="F442" s="213">
        <f>SUM(F443:F446)</f>
        <v>0</v>
      </c>
      <c r="G442" s="214" t="s">
        <v>65</v>
      </c>
      <c r="H442" s="215">
        <v>20699</v>
      </c>
      <c r="I442" s="128">
        <v>2</v>
      </c>
      <c r="J442" s="128">
        <v>2050804</v>
      </c>
      <c r="K442" s="128">
        <v>0</v>
      </c>
      <c r="O442" s="128">
        <v>20699</v>
      </c>
      <c r="Q442" s="205">
        <f t="shared" si="79"/>
        <v>0</v>
      </c>
      <c r="R442" s="222">
        <f t="shared" si="81"/>
        <v>0</v>
      </c>
    </row>
    <row r="443" ht="14.25" spans="1:18">
      <c r="A443" s="136" t="s">
        <v>354</v>
      </c>
      <c r="B443" s="213"/>
      <c r="C443" s="216">
        <v>3</v>
      </c>
      <c r="D443" s="212">
        <f t="shared" si="73"/>
        <v>0</v>
      </c>
      <c r="E443" s="60"/>
      <c r="F443" s="213"/>
      <c r="G443" s="214" t="s">
        <v>67</v>
      </c>
      <c r="H443" s="215">
        <v>2069901</v>
      </c>
      <c r="I443" s="128">
        <v>0</v>
      </c>
      <c r="J443" s="128">
        <v>2050899</v>
      </c>
      <c r="K443" s="128">
        <v>0</v>
      </c>
      <c r="O443" s="128">
        <v>2069901</v>
      </c>
      <c r="P443" s="206">
        <v>27000</v>
      </c>
      <c r="Q443" s="205">
        <f t="shared" si="79"/>
        <v>3</v>
      </c>
      <c r="R443" s="222">
        <f t="shared" si="81"/>
        <v>2.7</v>
      </c>
    </row>
    <row r="444" ht="14.25" spans="1:18">
      <c r="A444" s="137" t="s">
        <v>355</v>
      </c>
      <c r="B444" s="213"/>
      <c r="C444" s="216">
        <v>0</v>
      </c>
      <c r="D444" s="212">
        <f t="shared" si="73"/>
        <v>0</v>
      </c>
      <c r="E444" s="60"/>
      <c r="F444" s="213"/>
      <c r="G444" s="214" t="s">
        <v>67</v>
      </c>
      <c r="H444" s="215">
        <v>2069902</v>
      </c>
      <c r="I444" s="128">
        <v>0</v>
      </c>
      <c r="J444" s="128">
        <v>20509</v>
      </c>
      <c r="K444" s="128">
        <v>648</v>
      </c>
      <c r="O444" s="128">
        <v>2069902</v>
      </c>
      <c r="Q444" s="205">
        <f t="shared" si="79"/>
        <v>0</v>
      </c>
      <c r="R444" s="222">
        <f t="shared" si="81"/>
        <v>0</v>
      </c>
    </row>
    <row r="445" ht="14.25" spans="1:18">
      <c r="A445" s="137" t="s">
        <v>356</v>
      </c>
      <c r="B445" s="213"/>
      <c r="C445" s="216">
        <v>0</v>
      </c>
      <c r="D445" s="212">
        <f t="shared" si="73"/>
        <v>0</v>
      </c>
      <c r="E445" s="60"/>
      <c r="F445" s="213"/>
      <c r="G445" s="214" t="s">
        <v>67</v>
      </c>
      <c r="H445" s="215">
        <v>2069903</v>
      </c>
      <c r="I445" s="128">
        <v>0</v>
      </c>
      <c r="J445" s="128">
        <v>2050901</v>
      </c>
      <c r="K445" s="128">
        <v>0</v>
      </c>
      <c r="O445" s="128">
        <v>2069903</v>
      </c>
      <c r="Q445" s="205">
        <f t="shared" si="79"/>
        <v>0</v>
      </c>
      <c r="R445" s="222">
        <f t="shared" si="81"/>
        <v>0</v>
      </c>
    </row>
    <row r="446" ht="14.25" spans="1:18">
      <c r="A446" s="137" t="s">
        <v>357</v>
      </c>
      <c r="B446" s="128">
        <v>2</v>
      </c>
      <c r="C446" s="216">
        <v>3</v>
      </c>
      <c r="D446" s="212">
        <f t="shared" si="73"/>
        <v>150</v>
      </c>
      <c r="E446" s="60"/>
      <c r="F446" s="213"/>
      <c r="G446" s="214" t="s">
        <v>67</v>
      </c>
      <c r="H446" s="215">
        <v>2069999</v>
      </c>
      <c r="I446" s="128">
        <v>2</v>
      </c>
      <c r="J446" s="128">
        <v>2050902</v>
      </c>
      <c r="K446" s="128">
        <v>0</v>
      </c>
      <c r="O446" s="128">
        <v>2069999</v>
      </c>
      <c r="P446" s="206">
        <v>32400</v>
      </c>
      <c r="Q446" s="205">
        <f t="shared" si="79"/>
        <v>3</v>
      </c>
      <c r="R446" s="222">
        <f t="shared" si="81"/>
        <v>3.24</v>
      </c>
    </row>
    <row r="447" ht="14.25" spans="1:18">
      <c r="A447" s="60" t="s">
        <v>358</v>
      </c>
      <c r="B447" s="210">
        <f>SUM(B448,B464,B472,B483,B492,B500)</f>
        <v>2590</v>
      </c>
      <c r="C447" s="211">
        <f t="shared" ref="B447:C447" si="87">SUM(C448,C464,C472,C483,C492,C500)</f>
        <v>2853</v>
      </c>
      <c r="D447" s="212">
        <f t="shared" si="73"/>
        <v>110.15444015444</v>
      </c>
      <c r="E447" s="60"/>
      <c r="F447" s="213">
        <f>SUM(F448,F464,F472,F483,F492,F500)</f>
        <v>0</v>
      </c>
      <c r="G447" s="214" t="s">
        <v>63</v>
      </c>
      <c r="H447" s="215">
        <v>207</v>
      </c>
      <c r="I447" s="128">
        <v>2590</v>
      </c>
      <c r="J447" s="128">
        <v>2050903</v>
      </c>
      <c r="K447" s="128">
        <v>2</v>
      </c>
      <c r="O447" s="128">
        <v>207</v>
      </c>
      <c r="Q447" s="205">
        <f t="shared" si="79"/>
        <v>0</v>
      </c>
      <c r="R447" s="222">
        <f t="shared" si="81"/>
        <v>0</v>
      </c>
    </row>
    <row r="448" ht="14.25" spans="1:18">
      <c r="A448" s="60" t="s">
        <v>359</v>
      </c>
      <c r="B448" s="210">
        <f t="shared" ref="B448:C448" si="88">SUM(B449:B463)</f>
        <v>1620</v>
      </c>
      <c r="C448" s="211">
        <f t="shared" si="88"/>
        <v>2026</v>
      </c>
      <c r="D448" s="212">
        <f t="shared" si="73"/>
        <v>125.061728395062</v>
      </c>
      <c r="E448" s="60"/>
      <c r="F448" s="213">
        <f>SUM(F449:F463)</f>
        <v>0</v>
      </c>
      <c r="G448" s="214" t="s">
        <v>65</v>
      </c>
      <c r="H448" s="215">
        <v>20701</v>
      </c>
      <c r="I448" s="128">
        <v>1620</v>
      </c>
      <c r="J448" s="128">
        <v>2050904</v>
      </c>
      <c r="K448" s="128">
        <v>298</v>
      </c>
      <c r="O448" s="128">
        <v>20701</v>
      </c>
      <c r="Q448" s="205">
        <f t="shared" si="79"/>
        <v>0</v>
      </c>
      <c r="R448" s="222">
        <f t="shared" si="81"/>
        <v>0</v>
      </c>
    </row>
    <row r="449" ht="14.25" spans="1:18">
      <c r="A449" s="60" t="s">
        <v>66</v>
      </c>
      <c r="B449" s="213">
        <v>67</v>
      </c>
      <c r="C449" s="216">
        <v>388</v>
      </c>
      <c r="D449" s="212">
        <f t="shared" si="73"/>
        <v>579.10447761194</v>
      </c>
      <c r="E449" s="60"/>
      <c r="F449" s="213"/>
      <c r="G449" s="214" t="s">
        <v>67</v>
      </c>
      <c r="H449" s="215">
        <v>2070101</v>
      </c>
      <c r="I449" s="128">
        <v>67</v>
      </c>
      <c r="J449" s="128">
        <v>2050905</v>
      </c>
      <c r="K449" s="128">
        <v>0</v>
      </c>
      <c r="O449" s="128">
        <v>2070101</v>
      </c>
      <c r="P449" s="206">
        <v>3882858.32</v>
      </c>
      <c r="Q449" s="205">
        <f t="shared" si="79"/>
        <v>388</v>
      </c>
      <c r="R449" s="222">
        <f t="shared" si="81"/>
        <v>388.285832</v>
      </c>
    </row>
    <row r="450" ht="14.25" spans="1:18">
      <c r="A450" s="60" t="s">
        <v>68</v>
      </c>
      <c r="B450" s="213">
        <v>39</v>
      </c>
      <c r="C450" s="216">
        <v>34</v>
      </c>
      <c r="D450" s="212">
        <f t="shared" si="73"/>
        <v>87.1794871794872</v>
      </c>
      <c r="E450" s="60"/>
      <c r="F450" s="213"/>
      <c r="G450" s="214" t="s">
        <v>67</v>
      </c>
      <c r="H450" s="215">
        <v>2070102</v>
      </c>
      <c r="I450" s="128">
        <v>39</v>
      </c>
      <c r="J450" s="128">
        <v>2050999</v>
      </c>
      <c r="K450" s="128">
        <v>348</v>
      </c>
      <c r="O450" s="128">
        <v>2070102</v>
      </c>
      <c r="P450" s="206">
        <v>341047.6</v>
      </c>
      <c r="Q450" s="205">
        <f t="shared" si="79"/>
        <v>34</v>
      </c>
      <c r="R450" s="222">
        <f t="shared" si="81"/>
        <v>34.10476</v>
      </c>
    </row>
    <row r="451" ht="14.25" spans="1:18">
      <c r="A451" s="60" t="s">
        <v>69</v>
      </c>
      <c r="B451" s="213">
        <v>0</v>
      </c>
      <c r="C451" s="216">
        <v>0</v>
      </c>
      <c r="D451" s="212">
        <f t="shared" si="73"/>
        <v>0</v>
      </c>
      <c r="E451" s="60"/>
      <c r="F451" s="213"/>
      <c r="G451" s="214" t="s">
        <v>67</v>
      </c>
      <c r="H451" s="215">
        <v>2070103</v>
      </c>
      <c r="I451" s="128">
        <v>0</v>
      </c>
      <c r="J451" s="128">
        <v>20599</v>
      </c>
      <c r="K451" s="128">
        <v>21</v>
      </c>
      <c r="O451" s="128">
        <v>2070103</v>
      </c>
      <c r="Q451" s="205">
        <f t="shared" si="79"/>
        <v>0</v>
      </c>
      <c r="R451" s="222">
        <f t="shared" si="81"/>
        <v>0</v>
      </c>
    </row>
    <row r="452" ht="14.25" spans="1:18">
      <c r="A452" s="60" t="s">
        <v>360</v>
      </c>
      <c r="B452" s="213">
        <v>27</v>
      </c>
      <c r="C452" s="216">
        <v>92</v>
      </c>
      <c r="D452" s="212">
        <f t="shared" si="73"/>
        <v>340.740740740741</v>
      </c>
      <c r="E452" s="60"/>
      <c r="F452" s="213"/>
      <c r="G452" s="214" t="s">
        <v>67</v>
      </c>
      <c r="H452" s="215">
        <v>2070104</v>
      </c>
      <c r="I452" s="128">
        <v>27</v>
      </c>
      <c r="J452" s="128">
        <v>2059999</v>
      </c>
      <c r="K452" s="128">
        <v>21</v>
      </c>
      <c r="O452" s="128">
        <v>2070104</v>
      </c>
      <c r="P452" s="206">
        <v>918324.37</v>
      </c>
      <c r="Q452" s="205">
        <f t="shared" si="79"/>
        <v>92</v>
      </c>
      <c r="R452" s="222">
        <f t="shared" si="81"/>
        <v>91.832437</v>
      </c>
    </row>
    <row r="453" ht="14.25" spans="1:18">
      <c r="A453" s="60" t="s">
        <v>361</v>
      </c>
      <c r="B453" s="213">
        <v>36</v>
      </c>
      <c r="C453" s="216">
        <v>2</v>
      </c>
      <c r="D453" s="212">
        <f t="shared" si="73"/>
        <v>5.55555555555556</v>
      </c>
      <c r="E453" s="60"/>
      <c r="F453" s="213"/>
      <c r="G453" s="214" t="s">
        <v>67</v>
      </c>
      <c r="H453" s="215">
        <v>2070105</v>
      </c>
      <c r="I453" s="128">
        <v>36</v>
      </c>
      <c r="J453" s="128">
        <v>206</v>
      </c>
      <c r="K453" s="128">
        <v>171</v>
      </c>
      <c r="O453" s="128">
        <v>2070105</v>
      </c>
      <c r="P453" s="206">
        <v>18000</v>
      </c>
      <c r="Q453" s="205">
        <f t="shared" si="79"/>
        <v>2</v>
      </c>
      <c r="R453" s="222">
        <f t="shared" si="81"/>
        <v>1.8</v>
      </c>
    </row>
    <row r="454" ht="14.25" spans="1:18">
      <c r="A454" s="60" t="s">
        <v>362</v>
      </c>
      <c r="B454" s="213">
        <v>0</v>
      </c>
      <c r="C454" s="216">
        <v>0</v>
      </c>
      <c r="D454" s="212">
        <f t="shared" ref="D454:D517" si="89">IF(B454=0,,C454/B454*100)</f>
        <v>0</v>
      </c>
      <c r="E454" s="60"/>
      <c r="F454" s="213"/>
      <c r="G454" s="214" t="s">
        <v>67</v>
      </c>
      <c r="H454" s="215">
        <v>2070106</v>
      </c>
      <c r="I454" s="128">
        <v>0</v>
      </c>
      <c r="J454" s="128">
        <v>20601</v>
      </c>
      <c r="K454" s="128">
        <v>140</v>
      </c>
      <c r="O454" s="128">
        <v>2070106</v>
      </c>
      <c r="Q454" s="205">
        <f t="shared" si="79"/>
        <v>0</v>
      </c>
      <c r="R454" s="222">
        <f t="shared" si="81"/>
        <v>0</v>
      </c>
    </row>
    <row r="455" ht="14.25" spans="1:18">
      <c r="A455" s="60" t="s">
        <v>363</v>
      </c>
      <c r="B455" s="213">
        <v>0</v>
      </c>
      <c r="C455" s="216">
        <v>0</v>
      </c>
      <c r="D455" s="212">
        <f t="shared" si="89"/>
        <v>0</v>
      </c>
      <c r="E455" s="60"/>
      <c r="F455" s="213"/>
      <c r="G455" s="214" t="s">
        <v>67</v>
      </c>
      <c r="H455" s="215">
        <v>2070107</v>
      </c>
      <c r="I455" s="128">
        <v>0</v>
      </c>
      <c r="J455" s="128">
        <v>2060101</v>
      </c>
      <c r="K455" s="128">
        <v>136</v>
      </c>
      <c r="O455" s="128">
        <v>2070107</v>
      </c>
      <c r="Q455" s="205">
        <f t="shared" si="79"/>
        <v>0</v>
      </c>
      <c r="R455" s="222">
        <f t="shared" si="81"/>
        <v>0</v>
      </c>
    </row>
    <row r="456" ht="14.25" spans="1:18">
      <c r="A456" s="60" t="s">
        <v>364</v>
      </c>
      <c r="B456" s="213">
        <v>2</v>
      </c>
      <c r="C456" s="216">
        <v>0</v>
      </c>
      <c r="D456" s="212">
        <f t="shared" si="89"/>
        <v>0</v>
      </c>
      <c r="E456" s="60"/>
      <c r="F456" s="213"/>
      <c r="G456" s="214" t="s">
        <v>67</v>
      </c>
      <c r="H456" s="215">
        <v>2070108</v>
      </c>
      <c r="I456" s="128">
        <v>2</v>
      </c>
      <c r="J456" s="128">
        <v>2060102</v>
      </c>
      <c r="K456" s="128">
        <v>4</v>
      </c>
      <c r="O456" s="128">
        <v>2070108</v>
      </c>
      <c r="Q456" s="205">
        <f t="shared" si="79"/>
        <v>0</v>
      </c>
      <c r="R456" s="222">
        <f t="shared" si="81"/>
        <v>0</v>
      </c>
    </row>
    <row r="457" ht="14.25" spans="1:18">
      <c r="A457" s="60" t="s">
        <v>365</v>
      </c>
      <c r="B457" s="213">
        <v>4</v>
      </c>
      <c r="C457" s="216">
        <v>191</v>
      </c>
      <c r="D457" s="212">
        <f t="shared" si="89"/>
        <v>4775</v>
      </c>
      <c r="E457" s="60"/>
      <c r="F457" s="213"/>
      <c r="G457" s="214" t="s">
        <v>67</v>
      </c>
      <c r="H457" s="215">
        <v>2070109</v>
      </c>
      <c r="I457" s="128">
        <v>4</v>
      </c>
      <c r="J457" s="128">
        <v>2060103</v>
      </c>
      <c r="K457" s="128">
        <v>0</v>
      </c>
      <c r="O457" s="128">
        <v>2070109</v>
      </c>
      <c r="P457" s="206">
        <v>1913477.93</v>
      </c>
      <c r="Q457" s="205">
        <f t="shared" si="79"/>
        <v>191</v>
      </c>
      <c r="R457" s="222">
        <f t="shared" si="81"/>
        <v>191.347793</v>
      </c>
    </row>
    <row r="458" ht="14.25" spans="1:18">
      <c r="A458" s="60" t="s">
        <v>366</v>
      </c>
      <c r="B458" s="213">
        <v>0</v>
      </c>
      <c r="C458" s="216">
        <v>0</v>
      </c>
      <c r="D458" s="212">
        <f t="shared" si="89"/>
        <v>0</v>
      </c>
      <c r="E458" s="60"/>
      <c r="F458" s="213"/>
      <c r="G458" s="214" t="s">
        <v>67</v>
      </c>
      <c r="H458" s="215">
        <v>2070110</v>
      </c>
      <c r="I458" s="128">
        <v>0</v>
      </c>
      <c r="J458" s="128">
        <v>2060199</v>
      </c>
      <c r="K458" s="128">
        <v>0</v>
      </c>
      <c r="O458" s="128">
        <v>2070110</v>
      </c>
      <c r="Q458" s="205">
        <f t="shared" si="79"/>
        <v>0</v>
      </c>
      <c r="R458" s="222">
        <f t="shared" si="81"/>
        <v>0</v>
      </c>
    </row>
    <row r="459" ht="14.25" spans="1:18">
      <c r="A459" s="60" t="s">
        <v>367</v>
      </c>
      <c r="B459" s="213">
        <v>2</v>
      </c>
      <c r="C459" s="216">
        <v>1</v>
      </c>
      <c r="D459" s="212">
        <f t="shared" si="89"/>
        <v>50</v>
      </c>
      <c r="E459" s="60"/>
      <c r="F459" s="213"/>
      <c r="G459" s="214" t="s">
        <v>67</v>
      </c>
      <c r="H459" s="215">
        <v>2070111</v>
      </c>
      <c r="I459" s="128">
        <v>2</v>
      </c>
      <c r="J459" s="128">
        <v>20602</v>
      </c>
      <c r="K459" s="128">
        <v>0</v>
      </c>
      <c r="O459" s="128">
        <v>2070111</v>
      </c>
      <c r="P459" s="206">
        <v>10000</v>
      </c>
      <c r="Q459" s="205">
        <f t="shared" si="79"/>
        <v>1</v>
      </c>
      <c r="R459" s="222">
        <f t="shared" si="81"/>
        <v>1</v>
      </c>
    </row>
    <row r="460" ht="14.25" spans="1:18">
      <c r="A460" s="60" t="s">
        <v>368</v>
      </c>
      <c r="B460" s="213">
        <v>6</v>
      </c>
      <c r="C460" s="216">
        <v>6</v>
      </c>
      <c r="D460" s="212">
        <f t="shared" si="89"/>
        <v>100</v>
      </c>
      <c r="E460" s="60"/>
      <c r="F460" s="213"/>
      <c r="G460" s="214" t="s">
        <v>67</v>
      </c>
      <c r="H460" s="215">
        <v>2070112</v>
      </c>
      <c r="I460" s="128">
        <v>6</v>
      </c>
      <c r="J460" s="128">
        <v>2060201</v>
      </c>
      <c r="K460" s="128">
        <v>0</v>
      </c>
      <c r="O460" s="128">
        <v>2070112</v>
      </c>
      <c r="P460" s="206">
        <v>63600</v>
      </c>
      <c r="Q460" s="205">
        <f t="shared" si="79"/>
        <v>6</v>
      </c>
      <c r="R460" s="222">
        <f t="shared" si="81"/>
        <v>6.36</v>
      </c>
    </row>
    <row r="461" ht="14.25" spans="1:18">
      <c r="A461" s="60" t="s">
        <v>369</v>
      </c>
      <c r="B461" s="213">
        <v>36</v>
      </c>
      <c r="C461" s="216">
        <v>20</v>
      </c>
      <c r="D461" s="212">
        <f t="shared" si="89"/>
        <v>55.5555555555556</v>
      </c>
      <c r="E461" s="60"/>
      <c r="F461" s="213"/>
      <c r="G461" s="214" t="s">
        <v>67</v>
      </c>
      <c r="H461" s="215">
        <v>2070113</v>
      </c>
      <c r="I461" s="128">
        <v>36</v>
      </c>
      <c r="J461" s="128">
        <v>2060203</v>
      </c>
      <c r="K461" s="128">
        <v>0</v>
      </c>
      <c r="O461" s="128">
        <v>2070113</v>
      </c>
      <c r="P461" s="206">
        <v>200000</v>
      </c>
      <c r="Q461" s="205">
        <f t="shared" si="79"/>
        <v>20</v>
      </c>
      <c r="R461" s="222">
        <f t="shared" si="81"/>
        <v>20</v>
      </c>
    </row>
    <row r="462" ht="14.25" spans="1:18">
      <c r="A462" s="60" t="s">
        <v>370</v>
      </c>
      <c r="B462" s="213">
        <v>196</v>
      </c>
      <c r="C462" s="216">
        <v>0</v>
      </c>
      <c r="D462" s="212">
        <f t="shared" si="89"/>
        <v>0</v>
      </c>
      <c r="E462" s="60"/>
      <c r="F462" s="213"/>
      <c r="G462" s="214" t="s">
        <v>67</v>
      </c>
      <c r="H462" s="215">
        <v>2070114</v>
      </c>
      <c r="I462" s="128">
        <v>196</v>
      </c>
      <c r="J462" s="128">
        <v>2060204</v>
      </c>
      <c r="K462" s="128">
        <v>0</v>
      </c>
      <c r="O462" s="128">
        <v>2070114</v>
      </c>
      <c r="Q462" s="205">
        <f t="shared" si="79"/>
        <v>0</v>
      </c>
      <c r="R462" s="222">
        <f t="shared" si="81"/>
        <v>0</v>
      </c>
    </row>
    <row r="463" ht="14.25" spans="1:18">
      <c r="A463" s="60" t="s">
        <v>371</v>
      </c>
      <c r="B463" s="213">
        <v>1205</v>
      </c>
      <c r="C463" s="216">
        <v>1292</v>
      </c>
      <c r="D463" s="212">
        <f t="shared" si="89"/>
        <v>107.219917012448</v>
      </c>
      <c r="E463" s="60"/>
      <c r="F463" s="213"/>
      <c r="G463" s="214" t="s">
        <v>67</v>
      </c>
      <c r="H463" s="215">
        <v>2070199</v>
      </c>
      <c r="I463" s="128">
        <v>1205</v>
      </c>
      <c r="J463" s="128">
        <v>2060205</v>
      </c>
      <c r="K463" s="128">
        <v>0</v>
      </c>
      <c r="O463" s="128">
        <v>2070199</v>
      </c>
      <c r="P463" s="206">
        <v>95000</v>
      </c>
      <c r="Q463" s="205">
        <f t="shared" si="79"/>
        <v>10</v>
      </c>
      <c r="R463" s="222">
        <f t="shared" si="81"/>
        <v>9.5</v>
      </c>
    </row>
    <row r="464" ht="14.25" spans="1:18">
      <c r="A464" s="60" t="s">
        <v>372</v>
      </c>
      <c r="B464" s="210">
        <f t="shared" ref="B464:C464" si="90">SUM(B465:B471)</f>
        <v>538</v>
      </c>
      <c r="C464" s="211">
        <f t="shared" si="90"/>
        <v>308</v>
      </c>
      <c r="D464" s="212">
        <f t="shared" si="89"/>
        <v>57.2490706319703</v>
      </c>
      <c r="E464" s="60"/>
      <c r="F464" s="213">
        <f>SUM(F465:F471)</f>
        <v>0</v>
      </c>
      <c r="G464" s="214" t="s">
        <v>65</v>
      </c>
      <c r="H464" s="215">
        <v>20702</v>
      </c>
      <c r="I464" s="128">
        <v>538</v>
      </c>
      <c r="J464" s="128">
        <v>2060206</v>
      </c>
      <c r="K464" s="128">
        <v>0</v>
      </c>
      <c r="O464" s="128">
        <v>20702</v>
      </c>
      <c r="Q464" s="205">
        <f t="shared" si="79"/>
        <v>0</v>
      </c>
      <c r="R464" s="222">
        <f t="shared" si="81"/>
        <v>0</v>
      </c>
    </row>
    <row r="465" ht="14.25" spans="1:18">
      <c r="A465" s="60" t="s">
        <v>66</v>
      </c>
      <c r="B465" s="213">
        <v>5</v>
      </c>
      <c r="C465" s="216">
        <v>38</v>
      </c>
      <c r="D465" s="212">
        <f t="shared" si="89"/>
        <v>760</v>
      </c>
      <c r="E465" s="60"/>
      <c r="F465" s="213"/>
      <c r="G465" s="214" t="s">
        <v>67</v>
      </c>
      <c r="H465" s="215">
        <v>2070201</v>
      </c>
      <c r="I465" s="128">
        <v>5</v>
      </c>
      <c r="J465" s="128">
        <v>2060207</v>
      </c>
      <c r="K465" s="128">
        <v>0</v>
      </c>
      <c r="O465" s="128">
        <v>2070201</v>
      </c>
      <c r="P465" s="206">
        <v>377808.81</v>
      </c>
      <c r="Q465" s="205">
        <f t="shared" si="79"/>
        <v>38</v>
      </c>
      <c r="R465" s="222">
        <f t="shared" si="81"/>
        <v>37.780881</v>
      </c>
    </row>
    <row r="466" ht="14.25" spans="1:18">
      <c r="A466" s="60" t="s">
        <v>68</v>
      </c>
      <c r="B466" s="213">
        <v>0</v>
      </c>
      <c r="C466" s="216">
        <v>0</v>
      </c>
      <c r="D466" s="212">
        <f t="shared" si="89"/>
        <v>0</v>
      </c>
      <c r="E466" s="60"/>
      <c r="F466" s="213"/>
      <c r="G466" s="214" t="s">
        <v>67</v>
      </c>
      <c r="H466" s="215">
        <v>2070202</v>
      </c>
      <c r="I466" s="128">
        <v>0</v>
      </c>
      <c r="J466" s="128">
        <v>2060299</v>
      </c>
      <c r="K466" s="128">
        <v>0</v>
      </c>
      <c r="O466" s="128">
        <v>2070202</v>
      </c>
      <c r="Q466" s="205">
        <f t="shared" si="79"/>
        <v>0</v>
      </c>
      <c r="R466" s="222">
        <f t="shared" si="81"/>
        <v>0</v>
      </c>
    </row>
    <row r="467" ht="14.25" spans="1:18">
      <c r="A467" s="60" t="s">
        <v>69</v>
      </c>
      <c r="B467" s="213">
        <v>0</v>
      </c>
      <c r="C467" s="216">
        <v>0</v>
      </c>
      <c r="D467" s="212">
        <f t="shared" si="89"/>
        <v>0</v>
      </c>
      <c r="E467" s="60"/>
      <c r="F467" s="213"/>
      <c r="G467" s="214" t="s">
        <v>67</v>
      </c>
      <c r="H467" s="215">
        <v>2070203</v>
      </c>
      <c r="I467" s="128">
        <v>0</v>
      </c>
      <c r="J467" s="128">
        <v>20603</v>
      </c>
      <c r="K467" s="128">
        <v>10</v>
      </c>
      <c r="O467" s="128">
        <v>2070203</v>
      </c>
      <c r="Q467" s="205">
        <f t="shared" si="79"/>
        <v>0</v>
      </c>
      <c r="R467" s="222">
        <f t="shared" si="81"/>
        <v>0</v>
      </c>
    </row>
    <row r="468" ht="14.25" spans="1:18">
      <c r="A468" s="60" t="s">
        <v>373</v>
      </c>
      <c r="B468" s="213">
        <v>530</v>
      </c>
      <c r="C468" s="216">
        <v>270</v>
      </c>
      <c r="D468" s="212">
        <f t="shared" si="89"/>
        <v>50.9433962264151</v>
      </c>
      <c r="E468" s="60"/>
      <c r="F468" s="213"/>
      <c r="G468" s="214" t="s">
        <v>67</v>
      </c>
      <c r="H468" s="215">
        <v>2070204</v>
      </c>
      <c r="I468" s="128">
        <v>530</v>
      </c>
      <c r="J468" s="128">
        <v>2060301</v>
      </c>
      <c r="K468" s="128">
        <v>0</v>
      </c>
      <c r="O468" s="128">
        <v>2070204</v>
      </c>
      <c r="Q468" s="205">
        <f t="shared" si="79"/>
        <v>0</v>
      </c>
      <c r="R468" s="222">
        <f t="shared" si="81"/>
        <v>0</v>
      </c>
    </row>
    <row r="469" ht="14.25" spans="1:18">
      <c r="A469" s="60" t="s">
        <v>374</v>
      </c>
      <c r="B469" s="213">
        <v>3</v>
      </c>
      <c r="C469" s="216">
        <v>0</v>
      </c>
      <c r="D469" s="212">
        <f t="shared" si="89"/>
        <v>0</v>
      </c>
      <c r="E469" s="60"/>
      <c r="F469" s="213"/>
      <c r="G469" s="214" t="s">
        <v>67</v>
      </c>
      <c r="H469" s="215">
        <v>2070205</v>
      </c>
      <c r="I469" s="128">
        <v>3</v>
      </c>
      <c r="J469" s="128">
        <v>2060302</v>
      </c>
      <c r="K469" s="128">
        <v>10</v>
      </c>
      <c r="O469" s="128">
        <v>2070205</v>
      </c>
      <c r="Q469" s="205">
        <f t="shared" si="79"/>
        <v>0</v>
      </c>
      <c r="R469" s="222">
        <f t="shared" si="81"/>
        <v>0</v>
      </c>
    </row>
    <row r="470" ht="14.25" spans="1:18">
      <c r="A470" s="60" t="s">
        <v>375</v>
      </c>
      <c r="B470" s="213">
        <v>0</v>
      </c>
      <c r="C470" s="216">
        <v>0</v>
      </c>
      <c r="D470" s="212">
        <f t="shared" si="89"/>
        <v>0</v>
      </c>
      <c r="E470" s="60"/>
      <c r="F470" s="213"/>
      <c r="G470" s="214" t="s">
        <v>67</v>
      </c>
      <c r="H470" s="215">
        <v>2070206</v>
      </c>
      <c r="I470" s="128">
        <v>0</v>
      </c>
      <c r="J470" s="128">
        <v>2060303</v>
      </c>
      <c r="K470" s="128">
        <v>0</v>
      </c>
      <c r="O470" s="128">
        <v>2070206</v>
      </c>
      <c r="Q470" s="205">
        <f t="shared" si="79"/>
        <v>0</v>
      </c>
      <c r="R470" s="222">
        <f t="shared" si="81"/>
        <v>0</v>
      </c>
    </row>
    <row r="471" ht="14.25" spans="1:18">
      <c r="A471" s="60" t="s">
        <v>376</v>
      </c>
      <c r="B471" s="213">
        <v>0</v>
      </c>
      <c r="C471" s="216">
        <v>0</v>
      </c>
      <c r="D471" s="212">
        <f t="shared" si="89"/>
        <v>0</v>
      </c>
      <c r="E471" s="60"/>
      <c r="F471" s="213"/>
      <c r="G471" s="214" t="s">
        <v>67</v>
      </c>
      <c r="H471" s="215">
        <v>2070299</v>
      </c>
      <c r="I471" s="128">
        <v>0</v>
      </c>
      <c r="J471" s="128">
        <v>2060304</v>
      </c>
      <c r="K471" s="128">
        <v>0</v>
      </c>
      <c r="O471" s="128">
        <v>2070299</v>
      </c>
      <c r="Q471" s="205">
        <f t="shared" si="79"/>
        <v>0</v>
      </c>
      <c r="R471" s="222">
        <f t="shared" si="81"/>
        <v>0</v>
      </c>
    </row>
    <row r="472" ht="14.25" spans="1:18">
      <c r="A472" s="60" t="s">
        <v>377</v>
      </c>
      <c r="B472" s="210">
        <f t="shared" ref="B472:C472" si="91">SUM(B473:B482)</f>
        <v>164</v>
      </c>
      <c r="C472" s="211">
        <f t="shared" si="91"/>
        <v>87</v>
      </c>
      <c r="D472" s="212">
        <f t="shared" si="89"/>
        <v>53.0487804878049</v>
      </c>
      <c r="E472" s="60"/>
      <c r="F472" s="213">
        <f>SUM(F473:F482)</f>
        <v>0</v>
      </c>
      <c r="G472" s="214" t="s">
        <v>65</v>
      </c>
      <c r="H472" s="215">
        <v>20703</v>
      </c>
      <c r="I472" s="128">
        <v>164</v>
      </c>
      <c r="J472" s="128">
        <v>2060399</v>
      </c>
      <c r="K472" s="128">
        <v>0</v>
      </c>
      <c r="O472" s="128">
        <v>20703</v>
      </c>
      <c r="Q472" s="205">
        <f t="shared" si="79"/>
        <v>0</v>
      </c>
      <c r="R472" s="222">
        <f t="shared" si="81"/>
        <v>0</v>
      </c>
    </row>
    <row r="473" ht="14.25" spans="1:18">
      <c r="A473" s="60" t="s">
        <v>66</v>
      </c>
      <c r="B473" s="213">
        <v>0</v>
      </c>
      <c r="C473" s="216">
        <v>0</v>
      </c>
      <c r="D473" s="212">
        <f t="shared" si="89"/>
        <v>0</v>
      </c>
      <c r="E473" s="60"/>
      <c r="F473" s="213"/>
      <c r="G473" s="214" t="s">
        <v>67</v>
      </c>
      <c r="H473" s="215">
        <v>2070301</v>
      </c>
      <c r="I473" s="128">
        <v>0</v>
      </c>
      <c r="J473" s="128">
        <v>20604</v>
      </c>
      <c r="K473" s="128">
        <v>8</v>
      </c>
      <c r="O473" s="128">
        <v>2070301</v>
      </c>
      <c r="Q473" s="205">
        <f t="shared" si="79"/>
        <v>0</v>
      </c>
      <c r="R473" s="222">
        <f t="shared" si="81"/>
        <v>0</v>
      </c>
    </row>
    <row r="474" ht="14.25" spans="1:18">
      <c r="A474" s="60" t="s">
        <v>68</v>
      </c>
      <c r="B474" s="213">
        <v>0</v>
      </c>
      <c r="C474" s="216">
        <v>0</v>
      </c>
      <c r="D474" s="212">
        <f t="shared" si="89"/>
        <v>0</v>
      </c>
      <c r="E474" s="60"/>
      <c r="F474" s="213"/>
      <c r="G474" s="214" t="s">
        <v>67</v>
      </c>
      <c r="H474" s="215">
        <v>2070302</v>
      </c>
      <c r="I474" s="128">
        <v>0</v>
      </c>
      <c r="J474" s="128">
        <v>2060401</v>
      </c>
      <c r="K474" s="128">
        <v>0</v>
      </c>
      <c r="O474" s="128">
        <v>2070302</v>
      </c>
      <c r="Q474" s="205">
        <f t="shared" si="79"/>
        <v>0</v>
      </c>
      <c r="R474" s="222">
        <f t="shared" si="81"/>
        <v>0</v>
      </c>
    </row>
    <row r="475" ht="14.25" spans="1:18">
      <c r="A475" s="60" t="s">
        <v>69</v>
      </c>
      <c r="B475" s="213">
        <v>0</v>
      </c>
      <c r="C475" s="216">
        <v>0</v>
      </c>
      <c r="D475" s="212">
        <f t="shared" si="89"/>
        <v>0</v>
      </c>
      <c r="E475" s="60"/>
      <c r="F475" s="213"/>
      <c r="G475" s="214" t="s">
        <v>67</v>
      </c>
      <c r="H475" s="215">
        <v>2070303</v>
      </c>
      <c r="I475" s="128">
        <v>0</v>
      </c>
      <c r="J475" s="128">
        <v>2060404</v>
      </c>
      <c r="K475" s="128">
        <v>1</v>
      </c>
      <c r="O475" s="128">
        <v>2070303</v>
      </c>
      <c r="Q475" s="205">
        <f t="shared" si="79"/>
        <v>0</v>
      </c>
      <c r="R475" s="222">
        <f t="shared" si="81"/>
        <v>0</v>
      </c>
    </row>
    <row r="476" ht="14.25" spans="1:18">
      <c r="A476" s="60" t="s">
        <v>378</v>
      </c>
      <c r="B476" s="213">
        <v>0</v>
      </c>
      <c r="C476" s="216">
        <v>0</v>
      </c>
      <c r="D476" s="212">
        <f t="shared" si="89"/>
        <v>0</v>
      </c>
      <c r="E476" s="60"/>
      <c r="F476" s="213"/>
      <c r="G476" s="214" t="s">
        <v>67</v>
      </c>
      <c r="H476" s="215">
        <v>2070304</v>
      </c>
      <c r="I476" s="128">
        <v>0</v>
      </c>
      <c r="J476" s="128">
        <v>2060499</v>
      </c>
      <c r="K476" s="128">
        <v>7</v>
      </c>
      <c r="O476" s="128">
        <v>2070304</v>
      </c>
      <c r="Q476" s="205">
        <f t="shared" si="79"/>
        <v>0</v>
      </c>
      <c r="R476" s="222">
        <f t="shared" si="81"/>
        <v>0</v>
      </c>
    </row>
    <row r="477" ht="14.25" spans="1:18">
      <c r="A477" s="60" t="s">
        <v>379</v>
      </c>
      <c r="B477" s="213">
        <v>34</v>
      </c>
      <c r="C477" s="216">
        <v>5</v>
      </c>
      <c r="D477" s="212">
        <f t="shared" si="89"/>
        <v>14.7058823529412</v>
      </c>
      <c r="E477" s="60"/>
      <c r="F477" s="213"/>
      <c r="G477" s="214" t="s">
        <v>67</v>
      </c>
      <c r="H477" s="215">
        <v>2070305</v>
      </c>
      <c r="I477" s="128">
        <v>34</v>
      </c>
      <c r="J477" s="128">
        <v>20605</v>
      </c>
      <c r="K477" s="128">
        <v>0</v>
      </c>
      <c r="O477" s="128">
        <v>2070305</v>
      </c>
      <c r="P477" s="206">
        <v>45000</v>
      </c>
      <c r="Q477" s="205">
        <f t="shared" ref="Q477:Q540" si="92">ROUND(R477,0)</f>
        <v>5</v>
      </c>
      <c r="R477" s="222">
        <f t="shared" si="81"/>
        <v>4.5</v>
      </c>
    </row>
    <row r="478" ht="14.25" spans="1:18">
      <c r="A478" s="60" t="s">
        <v>380</v>
      </c>
      <c r="B478" s="213">
        <v>0</v>
      </c>
      <c r="C478" s="216">
        <v>0</v>
      </c>
      <c r="D478" s="212">
        <f t="shared" si="89"/>
        <v>0</v>
      </c>
      <c r="E478" s="60"/>
      <c r="F478" s="213"/>
      <c r="G478" s="214" t="s">
        <v>67</v>
      </c>
      <c r="H478" s="215">
        <v>2070306</v>
      </c>
      <c r="I478" s="128">
        <v>0</v>
      </c>
      <c r="J478" s="128">
        <v>2060501</v>
      </c>
      <c r="K478" s="128">
        <v>0</v>
      </c>
      <c r="O478" s="128">
        <v>2070306</v>
      </c>
      <c r="Q478" s="205">
        <f t="shared" si="92"/>
        <v>0</v>
      </c>
      <c r="R478" s="222">
        <f t="shared" si="81"/>
        <v>0</v>
      </c>
    </row>
    <row r="479" ht="14.25" spans="1:18">
      <c r="A479" s="60" t="s">
        <v>381</v>
      </c>
      <c r="B479" s="213">
        <v>101</v>
      </c>
      <c r="C479" s="216">
        <v>80</v>
      </c>
      <c r="D479" s="212">
        <f t="shared" si="89"/>
        <v>79.2079207920792</v>
      </c>
      <c r="E479" s="60"/>
      <c r="F479" s="213"/>
      <c r="G479" s="214" t="s">
        <v>67</v>
      </c>
      <c r="H479" s="215">
        <v>2070307</v>
      </c>
      <c r="I479" s="128">
        <v>101</v>
      </c>
      <c r="J479" s="128">
        <v>2060502</v>
      </c>
      <c r="K479" s="128">
        <v>0</v>
      </c>
      <c r="O479" s="128">
        <v>2070307</v>
      </c>
      <c r="Q479" s="205">
        <f t="shared" si="92"/>
        <v>0</v>
      </c>
      <c r="R479" s="222">
        <f t="shared" si="81"/>
        <v>0</v>
      </c>
    </row>
    <row r="480" ht="14.25" spans="1:18">
      <c r="A480" s="60" t="s">
        <v>382</v>
      </c>
      <c r="B480" s="213">
        <v>29</v>
      </c>
      <c r="C480" s="216">
        <v>2</v>
      </c>
      <c r="D480" s="212">
        <f t="shared" si="89"/>
        <v>6.89655172413793</v>
      </c>
      <c r="E480" s="60"/>
      <c r="F480" s="213"/>
      <c r="G480" s="214" t="s">
        <v>67</v>
      </c>
      <c r="H480" s="215">
        <v>2070308</v>
      </c>
      <c r="I480" s="128">
        <v>29</v>
      </c>
      <c r="J480" s="128">
        <v>2060503</v>
      </c>
      <c r="K480" s="128">
        <v>0</v>
      </c>
      <c r="O480" s="128">
        <v>2070308</v>
      </c>
      <c r="P480" s="206">
        <v>15000</v>
      </c>
      <c r="Q480" s="205">
        <f t="shared" si="92"/>
        <v>2</v>
      </c>
      <c r="R480" s="222">
        <f t="shared" si="81"/>
        <v>1.5</v>
      </c>
    </row>
    <row r="481" ht="14.25" spans="1:18">
      <c r="A481" s="60" t="s">
        <v>383</v>
      </c>
      <c r="B481" s="213">
        <v>0</v>
      </c>
      <c r="C481" s="216">
        <v>0</v>
      </c>
      <c r="D481" s="212">
        <f t="shared" si="89"/>
        <v>0</v>
      </c>
      <c r="E481" s="60"/>
      <c r="F481" s="213"/>
      <c r="G481" s="214" t="s">
        <v>67</v>
      </c>
      <c r="H481" s="215">
        <v>2070309</v>
      </c>
      <c r="I481" s="128">
        <v>0</v>
      </c>
      <c r="J481" s="128">
        <v>2060599</v>
      </c>
      <c r="K481" s="128">
        <v>0</v>
      </c>
      <c r="O481" s="128">
        <v>2070309</v>
      </c>
      <c r="Q481" s="205">
        <f t="shared" si="92"/>
        <v>0</v>
      </c>
      <c r="R481" s="222">
        <f t="shared" si="81"/>
        <v>0</v>
      </c>
    </row>
    <row r="482" ht="14.25" spans="1:18">
      <c r="A482" s="60" t="s">
        <v>384</v>
      </c>
      <c r="B482" s="213">
        <v>0</v>
      </c>
      <c r="C482" s="216">
        <v>0</v>
      </c>
      <c r="D482" s="212">
        <f t="shared" si="89"/>
        <v>0</v>
      </c>
      <c r="E482" s="60"/>
      <c r="F482" s="213"/>
      <c r="G482" s="214" t="s">
        <v>67</v>
      </c>
      <c r="H482" s="215">
        <v>2070399</v>
      </c>
      <c r="I482" s="128">
        <v>0</v>
      </c>
      <c r="J482" s="128">
        <v>20606</v>
      </c>
      <c r="K482" s="128">
        <v>0</v>
      </c>
      <c r="O482" s="128">
        <v>2070399</v>
      </c>
      <c r="Q482" s="205">
        <f t="shared" si="92"/>
        <v>0</v>
      </c>
      <c r="R482" s="222">
        <f t="shared" si="81"/>
        <v>0</v>
      </c>
    </row>
    <row r="483" ht="14.25" spans="1:18">
      <c r="A483" s="60" t="s">
        <v>385</v>
      </c>
      <c r="B483" s="210">
        <f t="shared" ref="B483:C483" si="93">SUM(B484:B491)</f>
        <v>28</v>
      </c>
      <c r="C483" s="211">
        <f t="shared" si="93"/>
        <v>0</v>
      </c>
      <c r="D483" s="212">
        <f t="shared" si="89"/>
        <v>0</v>
      </c>
      <c r="E483" s="60"/>
      <c r="F483" s="213">
        <f>SUM(F484:F491)</f>
        <v>0</v>
      </c>
      <c r="G483" s="214" t="s">
        <v>65</v>
      </c>
      <c r="H483" s="215">
        <v>20706</v>
      </c>
      <c r="I483" s="128">
        <v>28</v>
      </c>
      <c r="J483" s="128">
        <v>2060601</v>
      </c>
      <c r="K483" s="128">
        <v>0</v>
      </c>
      <c r="O483" s="128">
        <v>20706</v>
      </c>
      <c r="Q483" s="205">
        <f t="shared" si="92"/>
        <v>0</v>
      </c>
      <c r="R483" s="222">
        <f t="shared" si="81"/>
        <v>0</v>
      </c>
    </row>
    <row r="484" ht="14.25" spans="1:18">
      <c r="A484" s="60" t="s">
        <v>66</v>
      </c>
      <c r="B484" s="213"/>
      <c r="C484" s="216">
        <v>0</v>
      </c>
      <c r="D484" s="212">
        <f t="shared" si="89"/>
        <v>0</v>
      </c>
      <c r="E484" s="60"/>
      <c r="F484" s="213"/>
      <c r="G484" s="214" t="s">
        <v>67</v>
      </c>
      <c r="H484" s="215">
        <v>2070601</v>
      </c>
      <c r="I484" s="128">
        <v>0</v>
      </c>
      <c r="J484" s="128">
        <v>2060602</v>
      </c>
      <c r="K484" s="128">
        <v>0</v>
      </c>
      <c r="O484" s="128">
        <v>2070601</v>
      </c>
      <c r="Q484" s="205">
        <f t="shared" si="92"/>
        <v>0</v>
      </c>
      <c r="R484" s="222">
        <f t="shared" ref="R484:R547" si="94">P484/10000</f>
        <v>0</v>
      </c>
    </row>
    <row r="485" ht="14.25" spans="1:18">
      <c r="A485" s="60" t="s">
        <v>68</v>
      </c>
      <c r="B485" s="213"/>
      <c r="C485" s="216">
        <v>0</v>
      </c>
      <c r="D485" s="212">
        <f t="shared" si="89"/>
        <v>0</v>
      </c>
      <c r="E485" s="60"/>
      <c r="F485" s="213"/>
      <c r="G485" s="214" t="s">
        <v>67</v>
      </c>
      <c r="H485" s="215">
        <v>2070602</v>
      </c>
      <c r="I485" s="128">
        <v>0</v>
      </c>
      <c r="J485" s="128">
        <v>2060603</v>
      </c>
      <c r="K485" s="128">
        <v>0</v>
      </c>
      <c r="O485" s="128">
        <v>2070602</v>
      </c>
      <c r="Q485" s="205">
        <f t="shared" si="92"/>
        <v>0</v>
      </c>
      <c r="R485" s="222">
        <f t="shared" si="94"/>
        <v>0</v>
      </c>
    </row>
    <row r="486" ht="14.25" spans="1:18">
      <c r="A486" s="60" t="s">
        <v>69</v>
      </c>
      <c r="B486" s="213"/>
      <c r="C486" s="216">
        <v>0</v>
      </c>
      <c r="D486" s="212">
        <f t="shared" si="89"/>
        <v>0</v>
      </c>
      <c r="E486" s="60"/>
      <c r="F486" s="213"/>
      <c r="G486" s="214" t="s">
        <v>67</v>
      </c>
      <c r="H486" s="215">
        <v>2070603</v>
      </c>
      <c r="I486" s="128">
        <v>0</v>
      </c>
      <c r="J486" s="128">
        <v>2060699</v>
      </c>
      <c r="K486" s="128">
        <v>0</v>
      </c>
      <c r="O486" s="128">
        <v>2070603</v>
      </c>
      <c r="Q486" s="205">
        <f t="shared" si="92"/>
        <v>0</v>
      </c>
      <c r="R486" s="222">
        <f t="shared" si="94"/>
        <v>0</v>
      </c>
    </row>
    <row r="487" ht="14.25" spans="1:18">
      <c r="A487" s="60" t="s">
        <v>386</v>
      </c>
      <c r="B487" s="213"/>
      <c r="C487" s="216">
        <v>0</v>
      </c>
      <c r="D487" s="212">
        <f t="shared" si="89"/>
        <v>0</v>
      </c>
      <c r="E487" s="60"/>
      <c r="F487" s="213"/>
      <c r="G487" s="214" t="s">
        <v>67</v>
      </c>
      <c r="H487" s="215">
        <v>2070604</v>
      </c>
      <c r="I487" s="128">
        <v>0</v>
      </c>
      <c r="J487" s="128">
        <v>20607</v>
      </c>
      <c r="K487" s="128">
        <v>11</v>
      </c>
      <c r="O487" s="128">
        <v>2070604</v>
      </c>
      <c r="Q487" s="205">
        <f t="shared" si="92"/>
        <v>0</v>
      </c>
      <c r="R487" s="222">
        <f t="shared" si="94"/>
        <v>0</v>
      </c>
    </row>
    <row r="488" ht="14.25" spans="1:18">
      <c r="A488" s="60" t="s">
        <v>387</v>
      </c>
      <c r="B488" s="213"/>
      <c r="C488" s="216">
        <v>0</v>
      </c>
      <c r="D488" s="212">
        <f t="shared" si="89"/>
        <v>0</v>
      </c>
      <c r="E488" s="60"/>
      <c r="F488" s="213"/>
      <c r="G488" s="214" t="s">
        <v>67</v>
      </c>
      <c r="H488" s="215">
        <v>2070605</v>
      </c>
      <c r="I488" s="128">
        <v>0</v>
      </c>
      <c r="J488" s="128">
        <v>2060701</v>
      </c>
      <c r="K488" s="128">
        <v>0</v>
      </c>
      <c r="O488" s="128">
        <v>2070605</v>
      </c>
      <c r="Q488" s="205">
        <f t="shared" si="92"/>
        <v>0</v>
      </c>
      <c r="R488" s="222">
        <f t="shared" si="94"/>
        <v>0</v>
      </c>
    </row>
    <row r="489" ht="14.25" spans="1:18">
      <c r="A489" s="60" t="s">
        <v>388</v>
      </c>
      <c r="B489" s="213"/>
      <c r="C489" s="216">
        <v>0</v>
      </c>
      <c r="D489" s="212">
        <f t="shared" si="89"/>
        <v>0</v>
      </c>
      <c r="E489" s="60"/>
      <c r="F489" s="213"/>
      <c r="G489" s="214" t="s">
        <v>67</v>
      </c>
      <c r="H489" s="215">
        <v>2070606</v>
      </c>
      <c r="I489" s="128">
        <v>0</v>
      </c>
      <c r="J489" s="128">
        <v>2060702</v>
      </c>
      <c r="K489" s="128">
        <v>1</v>
      </c>
      <c r="O489" s="128">
        <v>2070606</v>
      </c>
      <c r="Q489" s="205">
        <f t="shared" si="92"/>
        <v>0</v>
      </c>
      <c r="R489" s="222">
        <f t="shared" si="94"/>
        <v>0</v>
      </c>
    </row>
    <row r="490" ht="14.25" spans="1:18">
      <c r="A490" s="60" t="s">
        <v>389</v>
      </c>
      <c r="B490" s="213"/>
      <c r="C490" s="216">
        <v>0</v>
      </c>
      <c r="D490" s="212">
        <f t="shared" si="89"/>
        <v>0</v>
      </c>
      <c r="E490" s="60"/>
      <c r="F490" s="213"/>
      <c r="G490" s="214" t="s">
        <v>67</v>
      </c>
      <c r="H490" s="215">
        <v>2070607</v>
      </c>
      <c r="I490" s="128">
        <v>0</v>
      </c>
      <c r="J490" s="128">
        <v>2060703</v>
      </c>
      <c r="K490" s="128">
        <v>0</v>
      </c>
      <c r="O490" s="128">
        <v>2070607</v>
      </c>
      <c r="Q490" s="205">
        <f t="shared" si="92"/>
        <v>0</v>
      </c>
      <c r="R490" s="222">
        <f t="shared" si="94"/>
        <v>0</v>
      </c>
    </row>
    <row r="491" ht="14.25" spans="1:18">
      <c r="A491" s="60" t="s">
        <v>390</v>
      </c>
      <c r="B491" s="128">
        <v>28</v>
      </c>
      <c r="C491" s="216">
        <v>0</v>
      </c>
      <c r="D491" s="212">
        <f t="shared" si="89"/>
        <v>0</v>
      </c>
      <c r="E491" s="60"/>
      <c r="F491" s="213"/>
      <c r="G491" s="214" t="s">
        <v>67</v>
      </c>
      <c r="H491" s="215">
        <v>2070699</v>
      </c>
      <c r="I491" s="128">
        <v>28</v>
      </c>
      <c r="J491" s="128">
        <v>2060704</v>
      </c>
      <c r="K491" s="128">
        <v>0</v>
      </c>
      <c r="O491" s="128">
        <v>2070699</v>
      </c>
      <c r="Q491" s="205">
        <f t="shared" si="92"/>
        <v>0</v>
      </c>
      <c r="R491" s="222">
        <f t="shared" si="94"/>
        <v>0</v>
      </c>
    </row>
    <row r="492" ht="14.25" spans="1:18">
      <c r="A492" s="60" t="s">
        <v>391</v>
      </c>
      <c r="B492" s="210">
        <f t="shared" ref="B492:C492" si="95">SUM(B493:B499)</f>
        <v>193</v>
      </c>
      <c r="C492" s="211">
        <f t="shared" si="95"/>
        <v>406</v>
      </c>
      <c r="D492" s="212">
        <f t="shared" si="89"/>
        <v>210.362694300518</v>
      </c>
      <c r="E492" s="60"/>
      <c r="F492" s="213">
        <f>SUM(F493:F499)</f>
        <v>0</v>
      </c>
      <c r="G492" s="214" t="s">
        <v>65</v>
      </c>
      <c r="H492" s="215">
        <v>20708</v>
      </c>
      <c r="I492" s="128">
        <v>193</v>
      </c>
      <c r="J492" s="128">
        <v>2060705</v>
      </c>
      <c r="K492" s="128">
        <v>0</v>
      </c>
      <c r="O492" s="128">
        <v>20708</v>
      </c>
      <c r="Q492" s="205">
        <f t="shared" si="92"/>
        <v>0</v>
      </c>
      <c r="R492" s="222">
        <f t="shared" si="94"/>
        <v>0</v>
      </c>
    </row>
    <row r="493" ht="14.25" spans="1:18">
      <c r="A493" s="60" t="s">
        <v>66</v>
      </c>
      <c r="B493" s="213">
        <v>22</v>
      </c>
      <c r="C493" s="216">
        <v>325</v>
      </c>
      <c r="D493" s="212">
        <f t="shared" si="89"/>
        <v>1477.27272727273</v>
      </c>
      <c r="E493" s="60"/>
      <c r="F493" s="213"/>
      <c r="G493" s="214" t="s">
        <v>67</v>
      </c>
      <c r="H493" s="215">
        <v>2070801</v>
      </c>
      <c r="I493" s="128">
        <v>22</v>
      </c>
      <c r="J493" s="128">
        <v>2060799</v>
      </c>
      <c r="K493" s="128">
        <v>10</v>
      </c>
      <c r="O493" s="128">
        <v>2070801</v>
      </c>
      <c r="P493" s="206">
        <v>3253994.75</v>
      </c>
      <c r="Q493" s="205">
        <f t="shared" si="92"/>
        <v>325</v>
      </c>
      <c r="R493" s="222">
        <f t="shared" si="94"/>
        <v>325.399475</v>
      </c>
    </row>
    <row r="494" ht="14.25" spans="1:18">
      <c r="A494" s="60" t="s">
        <v>68</v>
      </c>
      <c r="B494" s="213">
        <v>10</v>
      </c>
      <c r="C494" s="216">
        <v>28</v>
      </c>
      <c r="D494" s="212">
        <f t="shared" si="89"/>
        <v>280</v>
      </c>
      <c r="E494" s="60"/>
      <c r="F494" s="213"/>
      <c r="G494" s="214" t="s">
        <v>67</v>
      </c>
      <c r="H494" s="215">
        <v>2070802</v>
      </c>
      <c r="I494" s="128">
        <v>10</v>
      </c>
      <c r="J494" s="128">
        <v>20608</v>
      </c>
      <c r="K494" s="128">
        <v>0</v>
      </c>
      <c r="O494" s="128">
        <v>2070802</v>
      </c>
      <c r="P494" s="206">
        <v>283700</v>
      </c>
      <c r="Q494" s="205">
        <f t="shared" si="92"/>
        <v>28</v>
      </c>
      <c r="R494" s="222">
        <f t="shared" si="94"/>
        <v>28.37</v>
      </c>
    </row>
    <row r="495" ht="14.25" spans="1:18">
      <c r="A495" s="60" t="s">
        <v>69</v>
      </c>
      <c r="B495" s="213">
        <v>0</v>
      </c>
      <c r="C495" s="216">
        <v>0</v>
      </c>
      <c r="D495" s="212">
        <f t="shared" si="89"/>
        <v>0</v>
      </c>
      <c r="E495" s="60"/>
      <c r="F495" s="213"/>
      <c r="G495" s="214" t="s">
        <v>67</v>
      </c>
      <c r="H495" s="215">
        <v>2070803</v>
      </c>
      <c r="I495" s="128">
        <v>0</v>
      </c>
      <c r="J495" s="128">
        <v>2060801</v>
      </c>
      <c r="K495" s="128">
        <v>0</v>
      </c>
      <c r="O495" s="128">
        <v>2070803</v>
      </c>
      <c r="Q495" s="205">
        <f t="shared" si="92"/>
        <v>0</v>
      </c>
      <c r="R495" s="222">
        <f t="shared" si="94"/>
        <v>0</v>
      </c>
    </row>
    <row r="496" ht="14.25" spans="1:18">
      <c r="A496" s="60" t="s">
        <v>392</v>
      </c>
      <c r="B496" s="213">
        <v>0</v>
      </c>
      <c r="C496" s="216">
        <v>0</v>
      </c>
      <c r="D496" s="212">
        <f t="shared" si="89"/>
        <v>0</v>
      </c>
      <c r="E496" s="60"/>
      <c r="F496" s="213"/>
      <c r="G496" s="214" t="s">
        <v>67</v>
      </c>
      <c r="H496" s="215">
        <v>2070806</v>
      </c>
      <c r="I496" s="128">
        <v>0</v>
      </c>
      <c r="J496" s="128">
        <v>2060802</v>
      </c>
      <c r="K496" s="128">
        <v>0</v>
      </c>
      <c r="O496" s="128">
        <v>2070806</v>
      </c>
      <c r="Q496" s="205">
        <f t="shared" si="92"/>
        <v>0</v>
      </c>
      <c r="R496" s="222">
        <f t="shared" si="94"/>
        <v>0</v>
      </c>
    </row>
    <row r="497" ht="14.25" spans="1:18">
      <c r="A497" s="60" t="s">
        <v>393</v>
      </c>
      <c r="B497" s="213"/>
      <c r="C497" s="216">
        <v>0</v>
      </c>
      <c r="D497" s="212">
        <f t="shared" si="89"/>
        <v>0</v>
      </c>
      <c r="E497" s="60"/>
      <c r="F497" s="213"/>
      <c r="G497" s="214" t="s">
        <v>67</v>
      </c>
      <c r="H497" s="231">
        <v>2070807</v>
      </c>
      <c r="J497" s="128">
        <v>2060899</v>
      </c>
      <c r="K497" s="128">
        <v>0</v>
      </c>
      <c r="O497" s="128">
        <v>2070807</v>
      </c>
      <c r="Q497" s="205">
        <f t="shared" si="92"/>
        <v>0</v>
      </c>
      <c r="R497" s="222">
        <f t="shared" si="94"/>
        <v>0</v>
      </c>
    </row>
    <row r="498" ht="14.25" spans="1:18">
      <c r="A498" s="60" t="s">
        <v>394</v>
      </c>
      <c r="B498" s="213">
        <v>81</v>
      </c>
      <c r="C498" s="216">
        <v>48</v>
      </c>
      <c r="D498" s="212">
        <f t="shared" si="89"/>
        <v>59.2592592592593</v>
      </c>
      <c r="E498" s="60"/>
      <c r="F498" s="213"/>
      <c r="G498" s="214" t="s">
        <v>67</v>
      </c>
      <c r="H498" s="231">
        <v>2070808</v>
      </c>
      <c r="I498" s="128">
        <v>81</v>
      </c>
      <c r="J498" s="128">
        <v>20609</v>
      </c>
      <c r="K498" s="128">
        <v>0</v>
      </c>
      <c r="O498" s="128">
        <v>2070808</v>
      </c>
      <c r="P498" s="206">
        <v>483000</v>
      </c>
      <c r="Q498" s="205">
        <f t="shared" si="92"/>
        <v>48</v>
      </c>
      <c r="R498" s="222">
        <f t="shared" si="94"/>
        <v>48.3</v>
      </c>
    </row>
    <row r="499" ht="14.25" spans="1:18">
      <c r="A499" s="60" t="s">
        <v>395</v>
      </c>
      <c r="B499" s="213">
        <v>80</v>
      </c>
      <c r="C499" s="216">
        <v>5</v>
      </c>
      <c r="D499" s="212">
        <f t="shared" si="89"/>
        <v>6.25</v>
      </c>
      <c r="E499" s="60"/>
      <c r="F499" s="213"/>
      <c r="G499" s="214" t="s">
        <v>67</v>
      </c>
      <c r="H499" s="215">
        <v>2070899</v>
      </c>
      <c r="I499" s="128">
        <v>80</v>
      </c>
      <c r="J499" s="128">
        <v>2060901</v>
      </c>
      <c r="K499" s="128">
        <v>0</v>
      </c>
      <c r="O499" s="128">
        <v>2070899</v>
      </c>
      <c r="P499" s="206">
        <v>9049.8</v>
      </c>
      <c r="Q499" s="205">
        <f t="shared" si="92"/>
        <v>1</v>
      </c>
      <c r="R499" s="222">
        <f t="shared" si="94"/>
        <v>0.90498</v>
      </c>
    </row>
    <row r="500" ht="14.25" spans="1:18">
      <c r="A500" s="60" t="s">
        <v>396</v>
      </c>
      <c r="B500" s="210">
        <f t="shared" ref="B500:C500" si="96">SUM(B501:B503)</f>
        <v>47</v>
      </c>
      <c r="C500" s="211">
        <f t="shared" si="96"/>
        <v>26</v>
      </c>
      <c r="D500" s="212">
        <f t="shared" si="89"/>
        <v>55.3191489361702</v>
      </c>
      <c r="E500" s="60"/>
      <c r="F500" s="213">
        <f>SUM(F501:F503)</f>
        <v>0</v>
      </c>
      <c r="G500" s="214" t="s">
        <v>65</v>
      </c>
      <c r="H500" s="215">
        <v>20799</v>
      </c>
      <c r="I500" s="128">
        <v>47</v>
      </c>
      <c r="J500" s="128">
        <v>2060902</v>
      </c>
      <c r="K500" s="128">
        <v>0</v>
      </c>
      <c r="O500" s="128">
        <v>20799</v>
      </c>
      <c r="Q500" s="205">
        <f t="shared" si="92"/>
        <v>0</v>
      </c>
      <c r="R500" s="222">
        <f t="shared" si="94"/>
        <v>0</v>
      </c>
    </row>
    <row r="501" ht="14.25" spans="1:18">
      <c r="A501" s="60" t="s">
        <v>397</v>
      </c>
      <c r="B501" s="213"/>
      <c r="C501" s="216">
        <v>0</v>
      </c>
      <c r="D501" s="212">
        <f t="shared" si="89"/>
        <v>0</v>
      </c>
      <c r="E501" s="60"/>
      <c r="F501" s="213"/>
      <c r="G501" s="214" t="s">
        <v>67</v>
      </c>
      <c r="H501" s="215">
        <v>2079902</v>
      </c>
      <c r="I501" s="128">
        <v>0</v>
      </c>
      <c r="J501" s="128">
        <v>2060999</v>
      </c>
      <c r="K501" s="128">
        <v>0</v>
      </c>
      <c r="O501" s="128">
        <v>2079902</v>
      </c>
      <c r="Q501" s="205">
        <f t="shared" si="92"/>
        <v>0</v>
      </c>
      <c r="R501" s="222">
        <f t="shared" si="94"/>
        <v>0</v>
      </c>
    </row>
    <row r="502" ht="14.25" spans="1:18">
      <c r="A502" s="60" t="s">
        <v>398</v>
      </c>
      <c r="B502" s="213"/>
      <c r="C502" s="216">
        <v>0</v>
      </c>
      <c r="D502" s="212">
        <f t="shared" si="89"/>
        <v>0</v>
      </c>
      <c r="E502" s="60"/>
      <c r="F502" s="213"/>
      <c r="G502" s="214" t="s">
        <v>67</v>
      </c>
      <c r="H502" s="215">
        <v>2079903</v>
      </c>
      <c r="I502" s="128">
        <v>0</v>
      </c>
      <c r="J502" s="128">
        <v>20699</v>
      </c>
      <c r="K502" s="128">
        <v>2</v>
      </c>
      <c r="O502" s="128">
        <v>2079903</v>
      </c>
      <c r="Q502" s="205">
        <f t="shared" si="92"/>
        <v>0</v>
      </c>
      <c r="R502" s="222">
        <f t="shared" si="94"/>
        <v>0</v>
      </c>
    </row>
    <row r="503" ht="14.25" spans="1:18">
      <c r="A503" s="60" t="s">
        <v>399</v>
      </c>
      <c r="B503" s="128">
        <v>47</v>
      </c>
      <c r="C503" s="216">
        <v>26</v>
      </c>
      <c r="D503" s="212">
        <f t="shared" si="89"/>
        <v>55.3191489361702</v>
      </c>
      <c r="E503" s="60"/>
      <c r="F503" s="213"/>
      <c r="G503" s="214" t="s">
        <v>67</v>
      </c>
      <c r="H503" s="215">
        <v>2079999</v>
      </c>
      <c r="I503" s="128">
        <v>47</v>
      </c>
      <c r="J503" s="128">
        <v>2069901</v>
      </c>
      <c r="K503" s="128">
        <v>0</v>
      </c>
      <c r="O503" s="128">
        <v>2079999</v>
      </c>
      <c r="P503" s="206">
        <v>259600</v>
      </c>
      <c r="Q503" s="205">
        <f t="shared" si="92"/>
        <v>26</v>
      </c>
      <c r="R503" s="222">
        <f t="shared" si="94"/>
        <v>25.96</v>
      </c>
    </row>
    <row r="504" ht="14.25" spans="1:18">
      <c r="A504" s="60" t="s">
        <v>400</v>
      </c>
      <c r="B504" s="210">
        <f t="shared" ref="B504:C504" si="97">SUM(B505,B524,B532,B534,B543,B547,B557,B565,B572,B580,B589,B594,B597,B600,B603,B606,B609,B613,B617,B625,B628)</f>
        <v>25798</v>
      </c>
      <c r="C504" s="211">
        <f t="shared" si="97"/>
        <v>20718</v>
      </c>
      <c r="D504" s="212">
        <f t="shared" si="89"/>
        <v>80.308551050469</v>
      </c>
      <c r="E504" s="60"/>
      <c r="F504" s="213">
        <f>SUM(F505,F524,F532,F534,F543,F547,F557,F565,F572,F580,F589,F594,F597,F600,F603,F606,F609,F613,F617,F625,F628)</f>
        <v>0</v>
      </c>
      <c r="G504" s="214" t="s">
        <v>63</v>
      </c>
      <c r="H504" s="215">
        <v>208</v>
      </c>
      <c r="I504" s="128">
        <v>25798</v>
      </c>
      <c r="J504" s="128">
        <v>2069902</v>
      </c>
      <c r="K504" s="128">
        <v>0</v>
      </c>
      <c r="O504" s="128">
        <v>208</v>
      </c>
      <c r="Q504" s="205">
        <f t="shared" si="92"/>
        <v>0</v>
      </c>
      <c r="R504" s="222">
        <f t="shared" si="94"/>
        <v>0</v>
      </c>
    </row>
    <row r="505" ht="14.25" spans="1:18">
      <c r="A505" s="60" t="s">
        <v>401</v>
      </c>
      <c r="B505" s="210">
        <f t="shared" ref="B505:C505" si="98">SUM(B506:B523)</f>
        <v>532</v>
      </c>
      <c r="C505" s="211">
        <f t="shared" si="98"/>
        <v>574</v>
      </c>
      <c r="D505" s="212">
        <f t="shared" si="89"/>
        <v>107.894736842105</v>
      </c>
      <c r="E505" s="60"/>
      <c r="F505" s="213">
        <f>SUM(F506:F523)</f>
        <v>0</v>
      </c>
      <c r="G505" s="214" t="s">
        <v>65</v>
      </c>
      <c r="H505" s="215">
        <v>20801</v>
      </c>
      <c r="I505" s="128">
        <v>532</v>
      </c>
      <c r="J505" s="128">
        <v>2069903</v>
      </c>
      <c r="K505" s="128">
        <v>0</v>
      </c>
      <c r="O505" s="128">
        <v>20801</v>
      </c>
      <c r="Q505" s="205">
        <f t="shared" si="92"/>
        <v>0</v>
      </c>
      <c r="R505" s="222">
        <f t="shared" si="94"/>
        <v>0</v>
      </c>
    </row>
    <row r="506" ht="14.25" spans="1:18">
      <c r="A506" s="60" t="s">
        <v>66</v>
      </c>
      <c r="B506" s="213">
        <v>0</v>
      </c>
      <c r="C506" s="216">
        <v>194</v>
      </c>
      <c r="D506" s="212">
        <f t="shared" si="89"/>
        <v>0</v>
      </c>
      <c r="E506" s="60"/>
      <c r="F506" s="213"/>
      <c r="G506" s="214" t="s">
        <v>67</v>
      </c>
      <c r="H506" s="215">
        <v>2080101</v>
      </c>
      <c r="I506" s="128">
        <v>0</v>
      </c>
      <c r="J506" s="128">
        <v>2069999</v>
      </c>
      <c r="K506" s="128">
        <v>2</v>
      </c>
      <c r="O506" s="128">
        <v>2080101</v>
      </c>
      <c r="P506" s="206">
        <v>1936054.19</v>
      </c>
      <c r="Q506" s="205">
        <f t="shared" si="92"/>
        <v>194</v>
      </c>
      <c r="R506" s="222">
        <f t="shared" si="94"/>
        <v>193.605419</v>
      </c>
    </row>
    <row r="507" ht="14.25" spans="1:18">
      <c r="A507" s="60" t="s">
        <v>68</v>
      </c>
      <c r="B507" s="213">
        <v>0</v>
      </c>
      <c r="C507" s="216">
        <v>45</v>
      </c>
      <c r="D507" s="212">
        <f t="shared" si="89"/>
        <v>0</v>
      </c>
      <c r="E507" s="60"/>
      <c r="F507" s="213"/>
      <c r="G507" s="214" t="s">
        <v>67</v>
      </c>
      <c r="H507" s="215">
        <v>2080102</v>
      </c>
      <c r="I507" s="128">
        <v>0</v>
      </c>
      <c r="J507" s="128">
        <v>207</v>
      </c>
      <c r="K507" s="128">
        <v>2590</v>
      </c>
      <c r="O507" s="128">
        <v>2080102</v>
      </c>
      <c r="P507" s="206">
        <v>454950.2</v>
      </c>
      <c r="Q507" s="205">
        <f t="shared" si="92"/>
        <v>45</v>
      </c>
      <c r="R507" s="222">
        <f t="shared" si="94"/>
        <v>45.49502</v>
      </c>
    </row>
    <row r="508" ht="14.25" spans="1:18">
      <c r="A508" s="60" t="s">
        <v>69</v>
      </c>
      <c r="B508" s="213">
        <v>0</v>
      </c>
      <c r="C508" s="216">
        <v>0</v>
      </c>
      <c r="D508" s="212">
        <f t="shared" si="89"/>
        <v>0</v>
      </c>
      <c r="E508" s="60"/>
      <c r="F508" s="213"/>
      <c r="G508" s="214" t="s">
        <v>67</v>
      </c>
      <c r="H508" s="215">
        <v>2080103</v>
      </c>
      <c r="I508" s="128">
        <v>0</v>
      </c>
      <c r="J508" s="128">
        <v>20701</v>
      </c>
      <c r="K508" s="128">
        <v>1620</v>
      </c>
      <c r="O508" s="128">
        <v>2080103</v>
      </c>
      <c r="Q508" s="205">
        <f t="shared" si="92"/>
        <v>0</v>
      </c>
      <c r="R508" s="222">
        <f t="shared" si="94"/>
        <v>0</v>
      </c>
    </row>
    <row r="509" ht="14.25" spans="1:18">
      <c r="A509" s="60" t="s">
        <v>402</v>
      </c>
      <c r="B509" s="213">
        <v>0</v>
      </c>
      <c r="C509" s="216">
        <v>0</v>
      </c>
      <c r="D509" s="212">
        <f t="shared" si="89"/>
        <v>0</v>
      </c>
      <c r="E509" s="60"/>
      <c r="F509" s="213"/>
      <c r="G509" s="214" t="s">
        <v>67</v>
      </c>
      <c r="H509" s="215">
        <v>2080104</v>
      </c>
      <c r="I509" s="128">
        <v>0</v>
      </c>
      <c r="J509" s="128">
        <v>2070101</v>
      </c>
      <c r="K509" s="128">
        <v>67</v>
      </c>
      <c r="O509" s="128">
        <v>2080104</v>
      </c>
      <c r="Q509" s="205">
        <f t="shared" si="92"/>
        <v>0</v>
      </c>
      <c r="R509" s="222">
        <f t="shared" si="94"/>
        <v>0</v>
      </c>
    </row>
    <row r="510" ht="14.25" spans="1:18">
      <c r="A510" s="60" t="s">
        <v>403</v>
      </c>
      <c r="B510" s="213">
        <v>0</v>
      </c>
      <c r="C510" s="216">
        <v>0</v>
      </c>
      <c r="D510" s="212">
        <f t="shared" si="89"/>
        <v>0</v>
      </c>
      <c r="E510" s="60"/>
      <c r="F510" s="213"/>
      <c r="G510" s="214" t="s">
        <v>67</v>
      </c>
      <c r="H510" s="215">
        <v>2080105</v>
      </c>
      <c r="I510" s="128">
        <v>0</v>
      </c>
      <c r="J510" s="128">
        <v>2070102</v>
      </c>
      <c r="K510" s="128">
        <v>39</v>
      </c>
      <c r="O510" s="128">
        <v>2080105</v>
      </c>
      <c r="Q510" s="205">
        <f t="shared" si="92"/>
        <v>0</v>
      </c>
      <c r="R510" s="222">
        <f t="shared" si="94"/>
        <v>0</v>
      </c>
    </row>
    <row r="511" ht="14.25" spans="1:18">
      <c r="A511" s="60" t="s">
        <v>404</v>
      </c>
      <c r="B511" s="213">
        <v>0</v>
      </c>
      <c r="C511" s="216">
        <v>0</v>
      </c>
      <c r="D511" s="212">
        <f t="shared" si="89"/>
        <v>0</v>
      </c>
      <c r="E511" s="60"/>
      <c r="F511" s="213"/>
      <c r="G511" s="214" t="s">
        <v>67</v>
      </c>
      <c r="H511" s="215">
        <v>2080106</v>
      </c>
      <c r="I511" s="128">
        <v>0</v>
      </c>
      <c r="J511" s="128">
        <v>2070103</v>
      </c>
      <c r="K511" s="128">
        <v>0</v>
      </c>
      <c r="O511" s="128">
        <v>2080106</v>
      </c>
      <c r="Q511" s="205">
        <f t="shared" si="92"/>
        <v>0</v>
      </c>
      <c r="R511" s="222">
        <f t="shared" si="94"/>
        <v>0</v>
      </c>
    </row>
    <row r="512" ht="14.25" spans="1:18">
      <c r="A512" s="60" t="s">
        <v>405</v>
      </c>
      <c r="B512" s="213">
        <v>0</v>
      </c>
      <c r="C512" s="216">
        <v>0</v>
      </c>
      <c r="D512" s="212">
        <f t="shared" si="89"/>
        <v>0</v>
      </c>
      <c r="E512" s="60"/>
      <c r="F512" s="213"/>
      <c r="G512" s="214" t="s">
        <v>67</v>
      </c>
      <c r="H512" s="215">
        <v>2080107</v>
      </c>
      <c r="I512" s="128">
        <v>0</v>
      </c>
      <c r="J512" s="128">
        <v>2070104</v>
      </c>
      <c r="K512" s="128">
        <v>27</v>
      </c>
      <c r="O512" s="128">
        <v>2080107</v>
      </c>
      <c r="Q512" s="205">
        <f t="shared" si="92"/>
        <v>0</v>
      </c>
      <c r="R512" s="222">
        <f t="shared" si="94"/>
        <v>0</v>
      </c>
    </row>
    <row r="513" ht="14.25" spans="1:18">
      <c r="A513" s="60" t="s">
        <v>108</v>
      </c>
      <c r="B513" s="213">
        <v>0</v>
      </c>
      <c r="C513" s="216">
        <v>0</v>
      </c>
      <c r="D513" s="212">
        <f t="shared" si="89"/>
        <v>0</v>
      </c>
      <c r="E513" s="60"/>
      <c r="F513" s="213"/>
      <c r="G513" s="214" t="s">
        <v>67</v>
      </c>
      <c r="H513" s="215">
        <v>2080108</v>
      </c>
      <c r="I513" s="128">
        <v>0</v>
      </c>
      <c r="J513" s="128">
        <v>2070105</v>
      </c>
      <c r="K513" s="128">
        <v>36</v>
      </c>
      <c r="O513" s="128">
        <v>2080108</v>
      </c>
      <c r="Q513" s="205">
        <f t="shared" si="92"/>
        <v>0</v>
      </c>
      <c r="R513" s="222">
        <f t="shared" si="94"/>
        <v>0</v>
      </c>
    </row>
    <row r="514" ht="14.25" spans="1:18">
      <c r="A514" s="60" t="s">
        <v>406</v>
      </c>
      <c r="B514" s="213">
        <v>267</v>
      </c>
      <c r="C514" s="216">
        <v>227</v>
      </c>
      <c r="D514" s="212">
        <f t="shared" si="89"/>
        <v>85.0187265917603</v>
      </c>
      <c r="E514" s="60"/>
      <c r="F514" s="213"/>
      <c r="G514" s="214" t="s">
        <v>67</v>
      </c>
      <c r="H514" s="215">
        <v>2080109</v>
      </c>
      <c r="I514" s="128">
        <v>267</v>
      </c>
      <c r="J514" s="128">
        <v>2070106</v>
      </c>
      <c r="K514" s="128">
        <v>0</v>
      </c>
      <c r="O514" s="128">
        <v>2080109</v>
      </c>
      <c r="P514" s="206">
        <v>2266982.96</v>
      </c>
      <c r="Q514" s="205">
        <f t="shared" si="92"/>
        <v>227</v>
      </c>
      <c r="R514" s="222">
        <f t="shared" si="94"/>
        <v>226.698296</v>
      </c>
    </row>
    <row r="515" ht="14.25" spans="1:18">
      <c r="A515" s="60" t="s">
        <v>407</v>
      </c>
      <c r="B515" s="213">
        <v>0</v>
      </c>
      <c r="C515" s="216">
        <v>0</v>
      </c>
      <c r="D515" s="212">
        <f t="shared" si="89"/>
        <v>0</v>
      </c>
      <c r="E515" s="60"/>
      <c r="F515" s="213"/>
      <c r="G515" s="214" t="s">
        <v>67</v>
      </c>
      <c r="H515" s="215">
        <v>2080110</v>
      </c>
      <c r="I515" s="128">
        <v>0</v>
      </c>
      <c r="J515" s="128">
        <v>2070107</v>
      </c>
      <c r="K515" s="128">
        <v>0</v>
      </c>
      <c r="O515" s="128">
        <v>2080110</v>
      </c>
      <c r="Q515" s="205">
        <f t="shared" si="92"/>
        <v>0</v>
      </c>
      <c r="R515" s="222">
        <f t="shared" si="94"/>
        <v>0</v>
      </c>
    </row>
    <row r="516" ht="14.25" spans="1:18">
      <c r="A516" s="60" t="s">
        <v>408</v>
      </c>
      <c r="B516" s="213">
        <v>74</v>
      </c>
      <c r="C516" s="216">
        <v>54</v>
      </c>
      <c r="D516" s="212">
        <f t="shared" si="89"/>
        <v>72.972972972973</v>
      </c>
      <c r="E516" s="60"/>
      <c r="F516" s="213"/>
      <c r="G516" s="214" t="s">
        <v>67</v>
      </c>
      <c r="H516" s="215">
        <v>2080111</v>
      </c>
      <c r="I516" s="128">
        <v>74</v>
      </c>
      <c r="J516" s="128">
        <v>2070108</v>
      </c>
      <c r="K516" s="128">
        <v>2</v>
      </c>
      <c r="O516" s="128">
        <v>2080111</v>
      </c>
      <c r="P516" s="206">
        <v>541182.01</v>
      </c>
      <c r="Q516" s="205">
        <f t="shared" si="92"/>
        <v>54</v>
      </c>
      <c r="R516" s="222">
        <f t="shared" si="94"/>
        <v>54.118201</v>
      </c>
    </row>
    <row r="517" ht="14.25" spans="1:18">
      <c r="A517" s="60" t="s">
        <v>409</v>
      </c>
      <c r="B517" s="213">
        <v>0</v>
      </c>
      <c r="C517" s="216">
        <v>0</v>
      </c>
      <c r="D517" s="212">
        <f t="shared" si="89"/>
        <v>0</v>
      </c>
      <c r="E517" s="60"/>
      <c r="F517" s="213"/>
      <c r="G517" s="214" t="s">
        <v>67</v>
      </c>
      <c r="H517" s="215">
        <v>2080112</v>
      </c>
      <c r="I517" s="128">
        <v>0</v>
      </c>
      <c r="J517" s="128">
        <v>2070109</v>
      </c>
      <c r="K517" s="128">
        <v>4</v>
      </c>
      <c r="O517" s="128">
        <v>2080112</v>
      </c>
      <c r="Q517" s="205">
        <f t="shared" si="92"/>
        <v>0</v>
      </c>
      <c r="R517" s="222">
        <f t="shared" si="94"/>
        <v>0</v>
      </c>
    </row>
    <row r="518" ht="14.25" spans="1:18">
      <c r="A518" s="60" t="s">
        <v>410</v>
      </c>
      <c r="B518" s="213"/>
      <c r="C518" s="216">
        <v>0</v>
      </c>
      <c r="D518" s="212">
        <f t="shared" ref="D518:D581" si="99">IF(B518=0,,C518/B518*100)</f>
        <v>0</v>
      </c>
      <c r="E518" s="60"/>
      <c r="F518" s="213"/>
      <c r="G518" s="214" t="s">
        <v>67</v>
      </c>
      <c r="H518" s="231">
        <v>2080113</v>
      </c>
      <c r="J518" s="128">
        <v>2070110</v>
      </c>
      <c r="K518" s="128">
        <v>0</v>
      </c>
      <c r="O518" s="128">
        <v>2080113</v>
      </c>
      <c r="Q518" s="205">
        <f t="shared" si="92"/>
        <v>0</v>
      </c>
      <c r="R518" s="222">
        <f t="shared" si="94"/>
        <v>0</v>
      </c>
    </row>
    <row r="519" ht="14.25" spans="1:18">
      <c r="A519" s="60" t="s">
        <v>411</v>
      </c>
      <c r="B519" s="213"/>
      <c r="C519" s="216">
        <v>0</v>
      </c>
      <c r="D519" s="212">
        <f t="shared" si="99"/>
        <v>0</v>
      </c>
      <c r="E519" s="60"/>
      <c r="F519" s="213"/>
      <c r="G519" s="214" t="s">
        <v>67</v>
      </c>
      <c r="H519" s="231">
        <v>2080114</v>
      </c>
      <c r="J519" s="128">
        <v>2070111</v>
      </c>
      <c r="K519" s="128">
        <v>2</v>
      </c>
      <c r="O519" s="128">
        <v>2080114</v>
      </c>
      <c r="Q519" s="205">
        <f t="shared" si="92"/>
        <v>0</v>
      </c>
      <c r="R519" s="222">
        <f t="shared" si="94"/>
        <v>0</v>
      </c>
    </row>
    <row r="520" ht="14.25" spans="1:18">
      <c r="A520" s="60" t="s">
        <v>412</v>
      </c>
      <c r="B520" s="213"/>
      <c r="C520" s="216">
        <v>0</v>
      </c>
      <c r="D520" s="212">
        <f t="shared" si="99"/>
        <v>0</v>
      </c>
      <c r="E520" s="60"/>
      <c r="F520" s="213"/>
      <c r="G520" s="214" t="s">
        <v>67</v>
      </c>
      <c r="H520" s="231">
        <v>2080115</v>
      </c>
      <c r="J520" s="128">
        <v>2070112</v>
      </c>
      <c r="K520" s="128">
        <v>6</v>
      </c>
      <c r="O520" s="128">
        <v>2080115</v>
      </c>
      <c r="Q520" s="205">
        <f t="shared" si="92"/>
        <v>0</v>
      </c>
      <c r="R520" s="222">
        <f t="shared" si="94"/>
        <v>0</v>
      </c>
    </row>
    <row r="521" ht="14.25" spans="1:18">
      <c r="A521" s="60" t="s">
        <v>413</v>
      </c>
      <c r="B521" s="213"/>
      <c r="C521" s="216">
        <v>0</v>
      </c>
      <c r="D521" s="212">
        <f t="shared" si="99"/>
        <v>0</v>
      </c>
      <c r="E521" s="60"/>
      <c r="F521" s="213"/>
      <c r="G521" s="214" t="s">
        <v>67</v>
      </c>
      <c r="H521" s="231">
        <v>2080116</v>
      </c>
      <c r="J521" s="128">
        <v>2070113</v>
      </c>
      <c r="K521" s="128">
        <v>36</v>
      </c>
      <c r="O521" s="128">
        <v>2080116</v>
      </c>
      <c r="Q521" s="205">
        <f t="shared" si="92"/>
        <v>0</v>
      </c>
      <c r="R521" s="222">
        <f t="shared" si="94"/>
        <v>0</v>
      </c>
    </row>
    <row r="522" ht="14.25" spans="1:18">
      <c r="A522" s="60" t="s">
        <v>76</v>
      </c>
      <c r="B522" s="213"/>
      <c r="C522" s="216">
        <v>0</v>
      </c>
      <c r="D522" s="212">
        <f t="shared" si="99"/>
        <v>0</v>
      </c>
      <c r="E522" s="60"/>
      <c r="F522" s="213"/>
      <c r="G522" s="214" t="s">
        <v>67</v>
      </c>
      <c r="H522" s="231">
        <v>2080150</v>
      </c>
      <c r="J522" s="128">
        <v>2070114</v>
      </c>
      <c r="K522" s="128">
        <v>196</v>
      </c>
      <c r="O522" s="128">
        <v>2080150</v>
      </c>
      <c r="Q522" s="205">
        <f t="shared" si="92"/>
        <v>0</v>
      </c>
      <c r="R522" s="222">
        <f t="shared" si="94"/>
        <v>0</v>
      </c>
    </row>
    <row r="523" ht="14.25" spans="1:18">
      <c r="A523" s="60" t="s">
        <v>414</v>
      </c>
      <c r="B523" s="213">
        <v>191</v>
      </c>
      <c r="C523" s="216">
        <v>54</v>
      </c>
      <c r="D523" s="212">
        <f t="shared" si="99"/>
        <v>28.2722513089005</v>
      </c>
      <c r="E523" s="60"/>
      <c r="F523" s="213"/>
      <c r="G523" s="214" t="s">
        <v>67</v>
      </c>
      <c r="H523" s="215">
        <v>2080199</v>
      </c>
      <c r="I523" s="128">
        <v>191</v>
      </c>
      <c r="J523" s="128">
        <v>2070199</v>
      </c>
      <c r="K523" s="128">
        <v>1205</v>
      </c>
      <c r="O523" s="128">
        <v>2080199</v>
      </c>
      <c r="Q523" s="205">
        <f t="shared" si="92"/>
        <v>0</v>
      </c>
      <c r="R523" s="222">
        <f t="shared" si="94"/>
        <v>0</v>
      </c>
    </row>
    <row r="524" ht="14.25" spans="1:18">
      <c r="A524" s="60" t="s">
        <v>415</v>
      </c>
      <c r="B524" s="210">
        <f t="shared" ref="B524:C524" si="100">SUM(B525:B531)</f>
        <v>315</v>
      </c>
      <c r="C524" s="211">
        <f t="shared" si="100"/>
        <v>317</v>
      </c>
      <c r="D524" s="212">
        <f t="shared" si="99"/>
        <v>100.634920634921</v>
      </c>
      <c r="E524" s="60"/>
      <c r="F524" s="213">
        <f>SUM(F525:F531)</f>
        <v>0</v>
      </c>
      <c r="G524" s="214" t="s">
        <v>65</v>
      </c>
      <c r="H524" s="215">
        <v>20802</v>
      </c>
      <c r="I524" s="128">
        <v>315</v>
      </c>
      <c r="J524" s="128">
        <v>20702</v>
      </c>
      <c r="K524" s="128">
        <v>538</v>
      </c>
      <c r="O524" s="128">
        <v>20802</v>
      </c>
      <c r="Q524" s="205">
        <f t="shared" si="92"/>
        <v>0</v>
      </c>
      <c r="R524" s="222">
        <f t="shared" si="94"/>
        <v>0</v>
      </c>
    </row>
    <row r="525" ht="14.25" spans="1:18">
      <c r="A525" s="60" t="s">
        <v>66</v>
      </c>
      <c r="B525" s="213">
        <v>235</v>
      </c>
      <c r="C525" s="216">
        <v>235</v>
      </c>
      <c r="D525" s="212">
        <f t="shared" si="99"/>
        <v>100</v>
      </c>
      <c r="E525" s="60"/>
      <c r="F525" s="213"/>
      <c r="G525" s="214" t="s">
        <v>67</v>
      </c>
      <c r="H525" s="215">
        <v>2080201</v>
      </c>
      <c r="I525" s="128">
        <v>235</v>
      </c>
      <c r="J525" s="128">
        <v>2070201</v>
      </c>
      <c r="K525" s="128">
        <v>5</v>
      </c>
      <c r="O525" s="128">
        <v>2080201</v>
      </c>
      <c r="P525" s="206">
        <v>2349664.14</v>
      </c>
      <c r="Q525" s="205">
        <f t="shared" si="92"/>
        <v>235</v>
      </c>
      <c r="R525" s="222">
        <f t="shared" si="94"/>
        <v>234.966414</v>
      </c>
    </row>
    <row r="526" ht="14.25" spans="1:18">
      <c r="A526" s="60" t="s">
        <v>68</v>
      </c>
      <c r="B526" s="213">
        <v>46</v>
      </c>
      <c r="C526" s="216">
        <v>54</v>
      </c>
      <c r="D526" s="212">
        <f t="shared" si="99"/>
        <v>117.391304347826</v>
      </c>
      <c r="E526" s="60"/>
      <c r="F526" s="213"/>
      <c r="G526" s="214" t="s">
        <v>67</v>
      </c>
      <c r="H526" s="215">
        <v>2080202</v>
      </c>
      <c r="I526" s="128">
        <v>46</v>
      </c>
      <c r="J526" s="128">
        <v>2070202</v>
      </c>
      <c r="K526" s="128">
        <v>0</v>
      </c>
      <c r="O526" s="128">
        <v>2080202</v>
      </c>
      <c r="P526" s="206">
        <v>543435.2</v>
      </c>
      <c r="Q526" s="205">
        <f t="shared" si="92"/>
        <v>54</v>
      </c>
      <c r="R526" s="222">
        <f t="shared" si="94"/>
        <v>54.34352</v>
      </c>
    </row>
    <row r="527" ht="14.25" spans="1:18">
      <c r="A527" s="60" t="s">
        <v>69</v>
      </c>
      <c r="B527" s="213">
        <v>0</v>
      </c>
      <c r="C527" s="216">
        <v>0</v>
      </c>
      <c r="D527" s="212">
        <f t="shared" si="99"/>
        <v>0</v>
      </c>
      <c r="E527" s="60"/>
      <c r="F527" s="213"/>
      <c r="G527" s="214" t="s">
        <v>67</v>
      </c>
      <c r="H527" s="215">
        <v>2080203</v>
      </c>
      <c r="I527" s="128">
        <v>0</v>
      </c>
      <c r="J527" s="128">
        <v>2070203</v>
      </c>
      <c r="K527" s="128">
        <v>0</v>
      </c>
      <c r="O527" s="128">
        <v>2080203</v>
      </c>
      <c r="Q527" s="205">
        <f t="shared" si="92"/>
        <v>0</v>
      </c>
      <c r="R527" s="222">
        <f t="shared" si="94"/>
        <v>0</v>
      </c>
    </row>
    <row r="528" ht="14.25" spans="1:18">
      <c r="A528" s="60" t="s">
        <v>416</v>
      </c>
      <c r="B528" s="213">
        <v>1</v>
      </c>
      <c r="C528" s="216">
        <v>1</v>
      </c>
      <c r="D528" s="212">
        <f t="shared" si="99"/>
        <v>100</v>
      </c>
      <c r="E528" s="60"/>
      <c r="F528" s="213"/>
      <c r="G528" s="214" t="s">
        <v>67</v>
      </c>
      <c r="H528" s="215">
        <v>2080206</v>
      </c>
      <c r="I528" s="128">
        <v>1</v>
      </c>
      <c r="J528" s="128">
        <v>2070204</v>
      </c>
      <c r="K528" s="128">
        <v>530</v>
      </c>
      <c r="O528" s="128">
        <v>2080206</v>
      </c>
      <c r="P528" s="206">
        <v>10000</v>
      </c>
      <c r="Q528" s="205">
        <f t="shared" si="92"/>
        <v>1</v>
      </c>
      <c r="R528" s="222">
        <f t="shared" si="94"/>
        <v>1</v>
      </c>
    </row>
    <row r="529" ht="14.25" spans="1:18">
      <c r="A529" s="60" t="s">
        <v>417</v>
      </c>
      <c r="B529" s="213">
        <v>8</v>
      </c>
      <c r="C529" s="216">
        <v>8</v>
      </c>
      <c r="D529" s="212">
        <f t="shared" si="99"/>
        <v>100</v>
      </c>
      <c r="E529" s="60"/>
      <c r="F529" s="213"/>
      <c r="G529" s="214" t="s">
        <v>67</v>
      </c>
      <c r="H529" s="215">
        <v>2080207</v>
      </c>
      <c r="I529" s="128">
        <v>8</v>
      </c>
      <c r="J529" s="128">
        <v>2070205</v>
      </c>
      <c r="K529" s="128">
        <v>3</v>
      </c>
      <c r="O529" s="128">
        <v>2080207</v>
      </c>
      <c r="P529" s="206">
        <v>80000</v>
      </c>
      <c r="Q529" s="205">
        <f t="shared" si="92"/>
        <v>8</v>
      </c>
      <c r="R529" s="222">
        <f t="shared" si="94"/>
        <v>8</v>
      </c>
    </row>
    <row r="530" ht="14.25" spans="1:18">
      <c r="A530" s="60" t="s">
        <v>418</v>
      </c>
      <c r="B530" s="213">
        <v>8</v>
      </c>
      <c r="C530" s="216">
        <v>8</v>
      </c>
      <c r="D530" s="212">
        <f t="shared" si="99"/>
        <v>100</v>
      </c>
      <c r="E530" s="60"/>
      <c r="F530" s="213"/>
      <c r="G530" s="214" t="s">
        <v>67</v>
      </c>
      <c r="H530" s="215">
        <v>2080208</v>
      </c>
      <c r="I530" s="128">
        <v>8</v>
      </c>
      <c r="J530" s="128">
        <v>2070206</v>
      </c>
      <c r="K530" s="128">
        <v>0</v>
      </c>
      <c r="O530" s="128">
        <v>2080208</v>
      </c>
      <c r="P530" s="206">
        <v>82000</v>
      </c>
      <c r="Q530" s="205">
        <f t="shared" si="92"/>
        <v>8</v>
      </c>
      <c r="R530" s="222">
        <f t="shared" si="94"/>
        <v>8.2</v>
      </c>
    </row>
    <row r="531" ht="14.25" spans="1:18">
      <c r="A531" s="60" t="s">
        <v>419</v>
      </c>
      <c r="B531" s="213">
        <v>17</v>
      </c>
      <c r="C531" s="216">
        <v>11</v>
      </c>
      <c r="D531" s="212">
        <f t="shared" si="99"/>
        <v>64.7058823529412</v>
      </c>
      <c r="E531" s="60"/>
      <c r="F531" s="213"/>
      <c r="G531" s="214" t="s">
        <v>67</v>
      </c>
      <c r="H531" s="215">
        <v>2080299</v>
      </c>
      <c r="I531" s="128">
        <v>17</v>
      </c>
      <c r="J531" s="128">
        <v>2070299</v>
      </c>
      <c r="K531" s="128">
        <v>0</v>
      </c>
      <c r="O531" s="128">
        <v>2080299</v>
      </c>
      <c r="P531" s="206">
        <v>111800</v>
      </c>
      <c r="Q531" s="205">
        <f t="shared" si="92"/>
        <v>11</v>
      </c>
      <c r="R531" s="222">
        <f t="shared" si="94"/>
        <v>11.18</v>
      </c>
    </row>
    <row r="532" ht="14.25" spans="1:18">
      <c r="A532" s="60" t="s">
        <v>420</v>
      </c>
      <c r="B532" s="210">
        <f t="shared" ref="B532:C532" si="101">SUM(B533)</f>
        <v>0</v>
      </c>
      <c r="C532" s="211">
        <f t="shared" si="101"/>
        <v>0</v>
      </c>
      <c r="D532" s="212">
        <f t="shared" si="99"/>
        <v>0</v>
      </c>
      <c r="E532" s="60"/>
      <c r="F532" s="213">
        <f>SUM(F533)</f>
        <v>0</v>
      </c>
      <c r="G532" s="214" t="s">
        <v>65</v>
      </c>
      <c r="H532" s="215">
        <v>20804</v>
      </c>
      <c r="I532" s="128">
        <v>0</v>
      </c>
      <c r="J532" s="128">
        <v>20703</v>
      </c>
      <c r="K532" s="128">
        <v>164</v>
      </c>
      <c r="O532" s="128">
        <v>20804</v>
      </c>
      <c r="Q532" s="205">
        <f t="shared" si="92"/>
        <v>0</v>
      </c>
      <c r="R532" s="222">
        <f t="shared" si="94"/>
        <v>0</v>
      </c>
    </row>
    <row r="533" ht="14.25" spans="1:18">
      <c r="A533" s="60" t="s">
        <v>421</v>
      </c>
      <c r="B533" s="213"/>
      <c r="C533" s="216">
        <v>0</v>
      </c>
      <c r="D533" s="212">
        <f t="shared" si="99"/>
        <v>0</v>
      </c>
      <c r="E533" s="60"/>
      <c r="F533" s="213"/>
      <c r="G533" s="214" t="s">
        <v>67</v>
      </c>
      <c r="H533" s="215">
        <v>2080402</v>
      </c>
      <c r="I533" s="128">
        <v>0</v>
      </c>
      <c r="J533" s="128">
        <v>2070301</v>
      </c>
      <c r="K533" s="128">
        <v>0</v>
      </c>
      <c r="O533" s="128">
        <v>2080402</v>
      </c>
      <c r="Q533" s="205">
        <f t="shared" si="92"/>
        <v>0</v>
      </c>
      <c r="R533" s="222">
        <f t="shared" si="94"/>
        <v>0</v>
      </c>
    </row>
    <row r="534" ht="14.25" spans="1:18">
      <c r="A534" s="60" t="s">
        <v>422</v>
      </c>
      <c r="B534" s="210">
        <f t="shared" ref="B534:C534" si="102">SUM(B535:B542)</f>
        <v>11721</v>
      </c>
      <c r="C534" s="211">
        <f t="shared" si="102"/>
        <v>10010</v>
      </c>
      <c r="D534" s="212">
        <f t="shared" si="99"/>
        <v>85.4022694309359</v>
      </c>
      <c r="E534" s="60"/>
      <c r="F534" s="213">
        <f>SUM(F535:F542)</f>
        <v>0</v>
      </c>
      <c r="G534" s="214" t="s">
        <v>65</v>
      </c>
      <c r="H534" s="215">
        <v>20805</v>
      </c>
      <c r="I534" s="128">
        <v>11721</v>
      </c>
      <c r="J534" s="128">
        <v>2070302</v>
      </c>
      <c r="K534" s="128">
        <v>0</v>
      </c>
      <c r="O534" s="128">
        <v>20805</v>
      </c>
      <c r="Q534" s="205">
        <f t="shared" si="92"/>
        <v>0</v>
      </c>
      <c r="R534" s="222">
        <f t="shared" si="94"/>
        <v>0</v>
      </c>
    </row>
    <row r="535" ht="14.25" spans="1:18">
      <c r="A535" s="60" t="s">
        <v>423</v>
      </c>
      <c r="B535" s="213">
        <v>0</v>
      </c>
      <c r="C535" s="216">
        <v>0</v>
      </c>
      <c r="D535" s="212">
        <f t="shared" si="99"/>
        <v>0</v>
      </c>
      <c r="E535" s="60"/>
      <c r="F535" s="213"/>
      <c r="G535" s="214" t="s">
        <v>67</v>
      </c>
      <c r="H535" s="215">
        <v>2080501</v>
      </c>
      <c r="I535" s="128">
        <v>0</v>
      </c>
      <c r="J535" s="128">
        <v>2070303</v>
      </c>
      <c r="K535" s="128">
        <v>0</v>
      </c>
      <c r="O535" s="128">
        <v>2080501</v>
      </c>
      <c r="Q535" s="205">
        <f t="shared" si="92"/>
        <v>0</v>
      </c>
      <c r="R535" s="222">
        <f t="shared" si="94"/>
        <v>0</v>
      </c>
    </row>
    <row r="536" ht="14.25" spans="1:18">
      <c r="A536" s="60" t="s">
        <v>424</v>
      </c>
      <c r="B536" s="213">
        <v>0</v>
      </c>
      <c r="C536" s="216">
        <v>0</v>
      </c>
      <c r="D536" s="212">
        <f t="shared" si="99"/>
        <v>0</v>
      </c>
      <c r="E536" s="60"/>
      <c r="F536" s="213"/>
      <c r="G536" s="214" t="s">
        <v>67</v>
      </c>
      <c r="H536" s="215">
        <v>2080502</v>
      </c>
      <c r="I536" s="128">
        <v>0</v>
      </c>
      <c r="J536" s="128">
        <v>2070304</v>
      </c>
      <c r="K536" s="128">
        <v>0</v>
      </c>
      <c r="O536" s="128">
        <v>2080502</v>
      </c>
      <c r="Q536" s="205">
        <f t="shared" si="92"/>
        <v>0</v>
      </c>
      <c r="R536" s="222">
        <f t="shared" si="94"/>
        <v>0</v>
      </c>
    </row>
    <row r="537" ht="14.25" spans="1:18">
      <c r="A537" s="60" t="s">
        <v>425</v>
      </c>
      <c r="B537" s="213">
        <v>0</v>
      </c>
      <c r="C537" s="216">
        <v>0</v>
      </c>
      <c r="D537" s="212">
        <f t="shared" si="99"/>
        <v>0</v>
      </c>
      <c r="E537" s="60"/>
      <c r="F537" s="213"/>
      <c r="G537" s="214" t="s">
        <v>67</v>
      </c>
      <c r="H537" s="215">
        <v>2080503</v>
      </c>
      <c r="I537" s="128">
        <v>0</v>
      </c>
      <c r="J537" s="128">
        <v>2070305</v>
      </c>
      <c r="K537" s="128">
        <v>34</v>
      </c>
      <c r="O537" s="128">
        <v>2080503</v>
      </c>
      <c r="Q537" s="205">
        <f t="shared" si="92"/>
        <v>0</v>
      </c>
      <c r="R537" s="222">
        <f t="shared" si="94"/>
        <v>0</v>
      </c>
    </row>
    <row r="538" ht="14.25" spans="1:18">
      <c r="A538" s="60" t="s">
        <v>426</v>
      </c>
      <c r="B538" s="213">
        <v>5399</v>
      </c>
      <c r="C538" s="216">
        <v>5872</v>
      </c>
      <c r="D538" s="212">
        <f t="shared" si="99"/>
        <v>108.760881644749</v>
      </c>
      <c r="E538" s="60"/>
      <c r="F538" s="213"/>
      <c r="G538" s="214" t="s">
        <v>67</v>
      </c>
      <c r="H538" s="215">
        <v>2080505</v>
      </c>
      <c r="I538" s="128">
        <v>5399</v>
      </c>
      <c r="J538" s="128">
        <v>2070306</v>
      </c>
      <c r="K538" s="128">
        <v>0</v>
      </c>
      <c r="O538" s="128">
        <v>2080505</v>
      </c>
      <c r="P538" s="206">
        <v>58716146.98</v>
      </c>
      <c r="Q538" s="205">
        <f t="shared" si="92"/>
        <v>5872</v>
      </c>
      <c r="R538" s="222">
        <f t="shared" si="94"/>
        <v>5871.614698</v>
      </c>
    </row>
    <row r="539" ht="14.25" spans="1:18">
      <c r="A539" s="60" t="s">
        <v>427</v>
      </c>
      <c r="B539" s="213">
        <v>645</v>
      </c>
      <c r="C539" s="216">
        <v>2936</v>
      </c>
      <c r="D539" s="212">
        <f t="shared" si="99"/>
        <v>455.193798449612</v>
      </c>
      <c r="E539" s="60"/>
      <c r="F539" s="213"/>
      <c r="G539" s="214" t="s">
        <v>67</v>
      </c>
      <c r="H539" s="215">
        <v>2080506</v>
      </c>
      <c r="I539" s="128">
        <v>645</v>
      </c>
      <c r="J539" s="128">
        <v>2070307</v>
      </c>
      <c r="K539" s="128">
        <v>101</v>
      </c>
      <c r="O539" s="128">
        <v>2080506</v>
      </c>
      <c r="P539" s="206">
        <v>29358073.52</v>
      </c>
      <c r="Q539" s="205">
        <f t="shared" si="92"/>
        <v>2936</v>
      </c>
      <c r="R539" s="222">
        <f t="shared" si="94"/>
        <v>2935.807352</v>
      </c>
    </row>
    <row r="540" ht="14.25" spans="1:18">
      <c r="A540" s="60" t="s">
        <v>428</v>
      </c>
      <c r="B540" s="213">
        <v>5677</v>
      </c>
      <c r="C540" s="216">
        <v>1202</v>
      </c>
      <c r="D540" s="212">
        <f t="shared" si="99"/>
        <v>21.1731548353003</v>
      </c>
      <c r="E540" s="60"/>
      <c r="F540" s="213"/>
      <c r="G540" s="214" t="s">
        <v>67</v>
      </c>
      <c r="H540" s="215">
        <v>2080507</v>
      </c>
      <c r="I540" s="128">
        <v>5677</v>
      </c>
      <c r="J540" s="128">
        <v>2070308</v>
      </c>
      <c r="K540" s="128">
        <v>29</v>
      </c>
      <c r="O540" s="128">
        <v>2080507</v>
      </c>
      <c r="Q540" s="205">
        <f t="shared" si="92"/>
        <v>0</v>
      </c>
      <c r="R540" s="222">
        <f t="shared" si="94"/>
        <v>0</v>
      </c>
    </row>
    <row r="541" ht="14.25" spans="1:18">
      <c r="A541" s="60" t="s">
        <v>429</v>
      </c>
      <c r="B541" s="213"/>
      <c r="C541" s="216">
        <v>0</v>
      </c>
      <c r="D541" s="212">
        <f t="shared" si="99"/>
        <v>0</v>
      </c>
      <c r="E541" s="60"/>
      <c r="F541" s="213"/>
      <c r="G541" s="214" t="s">
        <v>67</v>
      </c>
      <c r="H541" s="231">
        <v>2080508</v>
      </c>
      <c r="J541" s="128">
        <v>2070309</v>
      </c>
      <c r="K541" s="128">
        <v>0</v>
      </c>
      <c r="O541" s="128">
        <v>2080508</v>
      </c>
      <c r="Q541" s="205">
        <f t="shared" ref="Q541:Q604" si="103">ROUND(R541,0)</f>
        <v>0</v>
      </c>
      <c r="R541" s="222">
        <f t="shared" si="94"/>
        <v>0</v>
      </c>
    </row>
    <row r="542" ht="14.25" spans="1:18">
      <c r="A542" s="60" t="s">
        <v>430</v>
      </c>
      <c r="B542" s="213">
        <v>0</v>
      </c>
      <c r="C542" s="216">
        <v>0</v>
      </c>
      <c r="D542" s="212">
        <f t="shared" si="99"/>
        <v>0</v>
      </c>
      <c r="E542" s="60"/>
      <c r="F542" s="213"/>
      <c r="G542" s="214" t="s">
        <v>67</v>
      </c>
      <c r="H542" s="215">
        <v>2080599</v>
      </c>
      <c r="I542" s="128">
        <v>0</v>
      </c>
      <c r="J542" s="128">
        <v>2070399</v>
      </c>
      <c r="K542" s="128">
        <v>0</v>
      </c>
      <c r="O542" s="128">
        <v>2080599</v>
      </c>
      <c r="Q542" s="205">
        <f t="shared" si="103"/>
        <v>0</v>
      </c>
      <c r="R542" s="222">
        <f t="shared" si="94"/>
        <v>0</v>
      </c>
    </row>
    <row r="543" ht="14.25" spans="1:18">
      <c r="A543" s="60" t="s">
        <v>431</v>
      </c>
      <c r="B543" s="210">
        <f t="shared" ref="B543:C543" si="104">SUM(B544:B546)</f>
        <v>0</v>
      </c>
      <c r="C543" s="211">
        <f t="shared" si="104"/>
        <v>0</v>
      </c>
      <c r="D543" s="212">
        <f t="shared" si="99"/>
        <v>0</v>
      </c>
      <c r="E543" s="60"/>
      <c r="F543" s="213">
        <f>SUM(F544:F546)</f>
        <v>0</v>
      </c>
      <c r="G543" s="214" t="s">
        <v>65</v>
      </c>
      <c r="H543" s="215">
        <v>20806</v>
      </c>
      <c r="I543" s="128">
        <v>0</v>
      </c>
      <c r="J543" s="128">
        <v>20706</v>
      </c>
      <c r="K543" s="128">
        <v>28</v>
      </c>
      <c r="O543" s="128">
        <v>20806</v>
      </c>
      <c r="Q543" s="205">
        <f t="shared" si="103"/>
        <v>0</v>
      </c>
      <c r="R543" s="222">
        <f t="shared" si="94"/>
        <v>0</v>
      </c>
    </row>
    <row r="544" ht="14.25" spans="1:18">
      <c r="A544" s="60" t="s">
        <v>432</v>
      </c>
      <c r="B544" s="213"/>
      <c r="C544" s="216">
        <v>0</v>
      </c>
      <c r="D544" s="212">
        <f t="shared" si="99"/>
        <v>0</v>
      </c>
      <c r="E544" s="60"/>
      <c r="F544" s="213"/>
      <c r="G544" s="214" t="s">
        <v>67</v>
      </c>
      <c r="H544" s="215">
        <v>2080601</v>
      </c>
      <c r="I544" s="128">
        <v>0</v>
      </c>
      <c r="J544" s="128">
        <v>2070601</v>
      </c>
      <c r="K544" s="128">
        <v>0</v>
      </c>
      <c r="O544" s="128">
        <v>2080601</v>
      </c>
      <c r="Q544" s="205">
        <f t="shared" si="103"/>
        <v>0</v>
      </c>
      <c r="R544" s="222">
        <f t="shared" si="94"/>
        <v>0</v>
      </c>
    </row>
    <row r="545" ht="14.25" spans="1:18">
      <c r="A545" s="60" t="s">
        <v>433</v>
      </c>
      <c r="B545" s="213"/>
      <c r="C545" s="216">
        <v>0</v>
      </c>
      <c r="D545" s="212">
        <f t="shared" si="99"/>
        <v>0</v>
      </c>
      <c r="E545" s="60"/>
      <c r="F545" s="213"/>
      <c r="G545" s="214" t="s">
        <v>67</v>
      </c>
      <c r="H545" s="215">
        <v>2080602</v>
      </c>
      <c r="I545" s="128">
        <v>0</v>
      </c>
      <c r="J545" s="128">
        <v>2070602</v>
      </c>
      <c r="K545" s="128">
        <v>0</v>
      </c>
      <c r="O545" s="128">
        <v>2080602</v>
      </c>
      <c r="Q545" s="205">
        <f t="shared" si="103"/>
        <v>0</v>
      </c>
      <c r="R545" s="222">
        <f t="shared" si="94"/>
        <v>0</v>
      </c>
    </row>
    <row r="546" ht="14.25" spans="1:18">
      <c r="A546" s="60" t="s">
        <v>434</v>
      </c>
      <c r="B546" s="213"/>
      <c r="C546" s="216">
        <v>0</v>
      </c>
      <c r="D546" s="212">
        <f t="shared" si="99"/>
        <v>0</v>
      </c>
      <c r="E546" s="60"/>
      <c r="F546" s="213"/>
      <c r="G546" s="214" t="s">
        <v>67</v>
      </c>
      <c r="H546" s="215">
        <v>2080699</v>
      </c>
      <c r="I546" s="128">
        <v>0</v>
      </c>
      <c r="J546" s="128">
        <v>2070603</v>
      </c>
      <c r="K546" s="128">
        <v>0</v>
      </c>
      <c r="O546" s="128">
        <v>2080699</v>
      </c>
      <c r="Q546" s="205">
        <f t="shared" si="103"/>
        <v>0</v>
      </c>
      <c r="R546" s="222">
        <f t="shared" si="94"/>
        <v>0</v>
      </c>
    </row>
    <row r="547" ht="14.25" spans="1:18">
      <c r="A547" s="60" t="s">
        <v>435</v>
      </c>
      <c r="B547" s="210">
        <f t="shared" ref="B547:C547" si="105">SUM(B548:B556)</f>
        <v>457</v>
      </c>
      <c r="C547" s="211">
        <f t="shared" si="105"/>
        <v>448</v>
      </c>
      <c r="D547" s="212">
        <f t="shared" si="99"/>
        <v>98.0306345733042</v>
      </c>
      <c r="E547" s="60"/>
      <c r="F547" s="213">
        <f>SUM(F548:F556)</f>
        <v>0</v>
      </c>
      <c r="G547" s="214" t="s">
        <v>65</v>
      </c>
      <c r="H547" s="215">
        <v>20807</v>
      </c>
      <c r="I547" s="128">
        <v>457</v>
      </c>
      <c r="J547" s="128">
        <v>2070604</v>
      </c>
      <c r="K547" s="128">
        <v>0</v>
      </c>
      <c r="O547" s="128">
        <v>20807</v>
      </c>
      <c r="Q547" s="205">
        <f t="shared" si="103"/>
        <v>0</v>
      </c>
      <c r="R547" s="222">
        <f t="shared" si="94"/>
        <v>0</v>
      </c>
    </row>
    <row r="548" ht="14.25" spans="1:18">
      <c r="A548" s="60" t="s">
        <v>436</v>
      </c>
      <c r="B548" s="213">
        <v>73</v>
      </c>
      <c r="C548" s="216">
        <v>0</v>
      </c>
      <c r="D548" s="212">
        <f t="shared" si="99"/>
        <v>0</v>
      </c>
      <c r="E548" s="60"/>
      <c r="F548" s="213"/>
      <c r="G548" s="214" t="s">
        <v>67</v>
      </c>
      <c r="H548" s="215">
        <v>2080701</v>
      </c>
      <c r="I548" s="128">
        <v>73</v>
      </c>
      <c r="J548" s="128">
        <v>2070605</v>
      </c>
      <c r="K548" s="128">
        <v>0</v>
      </c>
      <c r="O548" s="128">
        <v>2080701</v>
      </c>
      <c r="Q548" s="205">
        <f t="shared" si="103"/>
        <v>0</v>
      </c>
      <c r="R548" s="222">
        <f t="shared" ref="R548:R611" si="106">P548/10000</f>
        <v>0</v>
      </c>
    </row>
    <row r="549" ht="14.25" spans="1:18">
      <c r="A549" s="60" t="s">
        <v>437</v>
      </c>
      <c r="B549" s="213">
        <v>49</v>
      </c>
      <c r="C549" s="216">
        <v>0</v>
      </c>
      <c r="D549" s="212">
        <f t="shared" si="99"/>
        <v>0</v>
      </c>
      <c r="E549" s="60"/>
      <c r="F549" s="213"/>
      <c r="G549" s="214" t="s">
        <v>67</v>
      </c>
      <c r="H549" s="215">
        <v>2080702</v>
      </c>
      <c r="I549" s="128">
        <v>49</v>
      </c>
      <c r="J549" s="128">
        <v>2070606</v>
      </c>
      <c r="K549" s="128">
        <v>0</v>
      </c>
      <c r="O549" s="128">
        <v>2080702</v>
      </c>
      <c r="Q549" s="205">
        <f t="shared" si="103"/>
        <v>0</v>
      </c>
      <c r="R549" s="222">
        <f t="shared" si="106"/>
        <v>0</v>
      </c>
    </row>
    <row r="550" ht="14.25" spans="1:18">
      <c r="A550" s="60" t="s">
        <v>438</v>
      </c>
      <c r="B550" s="213">
        <v>103</v>
      </c>
      <c r="C550" s="216">
        <v>0</v>
      </c>
      <c r="D550" s="212">
        <f t="shared" si="99"/>
        <v>0</v>
      </c>
      <c r="E550" s="60"/>
      <c r="F550" s="213"/>
      <c r="G550" s="214" t="s">
        <v>67</v>
      </c>
      <c r="H550" s="215">
        <v>2080704</v>
      </c>
      <c r="I550" s="128">
        <v>103</v>
      </c>
      <c r="J550" s="128">
        <v>2070607</v>
      </c>
      <c r="K550" s="128">
        <v>0</v>
      </c>
      <c r="O550" s="128">
        <v>2080704</v>
      </c>
      <c r="Q550" s="205">
        <f t="shared" si="103"/>
        <v>0</v>
      </c>
      <c r="R550" s="222">
        <f t="shared" si="106"/>
        <v>0</v>
      </c>
    </row>
    <row r="551" ht="14.25" spans="1:18">
      <c r="A551" s="60" t="s">
        <v>439</v>
      </c>
      <c r="B551" s="213">
        <v>227</v>
      </c>
      <c r="C551" s="216">
        <v>448</v>
      </c>
      <c r="D551" s="212">
        <f t="shared" si="99"/>
        <v>197.356828193833</v>
      </c>
      <c r="E551" s="60"/>
      <c r="F551" s="213"/>
      <c r="G551" s="214" t="s">
        <v>67</v>
      </c>
      <c r="H551" s="215">
        <v>2080705</v>
      </c>
      <c r="I551" s="128">
        <v>227</v>
      </c>
      <c r="J551" s="128">
        <v>2070699</v>
      </c>
      <c r="K551" s="128">
        <v>28</v>
      </c>
      <c r="O551" s="128">
        <v>2080705</v>
      </c>
      <c r="P551" s="206">
        <v>200000</v>
      </c>
      <c r="Q551" s="205">
        <f t="shared" si="103"/>
        <v>20</v>
      </c>
      <c r="R551" s="222">
        <f t="shared" si="106"/>
        <v>20</v>
      </c>
    </row>
    <row r="552" ht="14.25" spans="1:18">
      <c r="A552" s="60" t="s">
        <v>440</v>
      </c>
      <c r="B552" s="213">
        <v>5</v>
      </c>
      <c r="C552" s="216">
        <v>0</v>
      </c>
      <c r="D552" s="212">
        <f t="shared" si="99"/>
        <v>0</v>
      </c>
      <c r="E552" s="60"/>
      <c r="F552" s="213"/>
      <c r="G552" s="214" t="s">
        <v>67</v>
      </c>
      <c r="H552" s="215">
        <v>2080709</v>
      </c>
      <c r="I552" s="128">
        <v>5</v>
      </c>
      <c r="J552" s="128">
        <v>20708</v>
      </c>
      <c r="K552" s="128">
        <v>193</v>
      </c>
      <c r="O552" s="128">
        <v>2080709</v>
      </c>
      <c r="Q552" s="205">
        <f t="shared" si="103"/>
        <v>0</v>
      </c>
      <c r="R552" s="222">
        <f t="shared" si="106"/>
        <v>0</v>
      </c>
    </row>
    <row r="553" ht="14.25" spans="1:18">
      <c r="A553" s="60" t="s">
        <v>441</v>
      </c>
      <c r="B553" s="213">
        <v>0</v>
      </c>
      <c r="C553" s="216">
        <v>0</v>
      </c>
      <c r="D553" s="212">
        <f t="shared" si="99"/>
        <v>0</v>
      </c>
      <c r="E553" s="60"/>
      <c r="F553" s="213"/>
      <c r="G553" s="214" t="s">
        <v>67</v>
      </c>
      <c r="H553" s="215">
        <v>2080711</v>
      </c>
      <c r="I553" s="128">
        <v>0</v>
      </c>
      <c r="J553" s="128">
        <v>2070801</v>
      </c>
      <c r="K553" s="128">
        <v>22</v>
      </c>
      <c r="O553" s="128">
        <v>2080711</v>
      </c>
      <c r="Q553" s="205">
        <f t="shared" si="103"/>
        <v>0</v>
      </c>
      <c r="R553" s="222">
        <f t="shared" si="106"/>
        <v>0</v>
      </c>
    </row>
    <row r="554" ht="14.25" spans="1:18">
      <c r="A554" s="60" t="s">
        <v>442</v>
      </c>
      <c r="B554" s="213">
        <v>0</v>
      </c>
      <c r="C554" s="216">
        <v>0</v>
      </c>
      <c r="D554" s="212">
        <f t="shared" si="99"/>
        <v>0</v>
      </c>
      <c r="E554" s="60"/>
      <c r="F554" s="213"/>
      <c r="G554" s="214" t="s">
        <v>67</v>
      </c>
      <c r="H554" s="215">
        <v>2080712</v>
      </c>
      <c r="I554" s="128">
        <v>0</v>
      </c>
      <c r="J554" s="128">
        <v>2070802</v>
      </c>
      <c r="K554" s="128">
        <v>10</v>
      </c>
      <c r="O554" s="128">
        <v>2080712</v>
      </c>
      <c r="Q554" s="205">
        <f t="shared" si="103"/>
        <v>0</v>
      </c>
      <c r="R554" s="222">
        <f t="shared" si="106"/>
        <v>0</v>
      </c>
    </row>
    <row r="555" ht="14.25" spans="1:18">
      <c r="A555" s="60" t="s">
        <v>443</v>
      </c>
      <c r="B555" s="213">
        <v>0</v>
      </c>
      <c r="C555" s="216">
        <v>0</v>
      </c>
      <c r="D555" s="212">
        <f t="shared" si="99"/>
        <v>0</v>
      </c>
      <c r="E555" s="60"/>
      <c r="F555" s="213"/>
      <c r="G555" s="214" t="s">
        <v>67</v>
      </c>
      <c r="H555" s="215">
        <v>2080713</v>
      </c>
      <c r="I555" s="128">
        <v>0</v>
      </c>
      <c r="J555" s="128">
        <v>2070803</v>
      </c>
      <c r="K555" s="128">
        <v>0</v>
      </c>
      <c r="O555" s="128">
        <v>2080713</v>
      </c>
      <c r="Q555" s="205">
        <f t="shared" si="103"/>
        <v>0</v>
      </c>
      <c r="R555" s="222">
        <f t="shared" si="106"/>
        <v>0</v>
      </c>
    </row>
    <row r="556" ht="14.25" spans="1:18">
      <c r="A556" s="60" t="s">
        <v>444</v>
      </c>
      <c r="B556" s="213">
        <v>0</v>
      </c>
      <c r="C556" s="216">
        <v>0</v>
      </c>
      <c r="D556" s="212">
        <f t="shared" si="99"/>
        <v>0</v>
      </c>
      <c r="E556" s="60"/>
      <c r="F556" s="213"/>
      <c r="G556" s="214" t="s">
        <v>67</v>
      </c>
      <c r="H556" s="215">
        <v>2080799</v>
      </c>
      <c r="I556" s="128">
        <v>0</v>
      </c>
      <c r="J556" s="128">
        <v>2070804</v>
      </c>
      <c r="K556" s="128">
        <v>44</v>
      </c>
      <c r="O556" s="128">
        <v>2080799</v>
      </c>
      <c r="Q556" s="205">
        <f t="shared" si="103"/>
        <v>0</v>
      </c>
      <c r="R556" s="222">
        <f t="shared" si="106"/>
        <v>0</v>
      </c>
    </row>
    <row r="557" ht="14.25" spans="1:18">
      <c r="A557" s="60" t="s">
        <v>445</v>
      </c>
      <c r="B557" s="210">
        <f t="shared" ref="B557:C557" si="107">SUM(B558:B564)</f>
        <v>975</v>
      </c>
      <c r="C557" s="211">
        <f t="shared" si="107"/>
        <v>911</v>
      </c>
      <c r="D557" s="212">
        <f t="shared" si="99"/>
        <v>93.4358974358974</v>
      </c>
      <c r="E557" s="60"/>
      <c r="F557" s="213">
        <f>SUM(F558:F564)</f>
        <v>0</v>
      </c>
      <c r="G557" s="214" t="s">
        <v>65</v>
      </c>
      <c r="H557" s="215">
        <v>20808</v>
      </c>
      <c r="I557" s="128">
        <v>975</v>
      </c>
      <c r="J557" s="128">
        <v>2070805</v>
      </c>
      <c r="K557" s="128">
        <v>37</v>
      </c>
      <c r="O557" s="128">
        <v>20808</v>
      </c>
      <c r="Q557" s="205">
        <f t="shared" si="103"/>
        <v>0</v>
      </c>
      <c r="R557" s="222">
        <f t="shared" si="106"/>
        <v>0</v>
      </c>
    </row>
    <row r="558" ht="14.25" spans="1:18">
      <c r="A558" s="60" t="s">
        <v>446</v>
      </c>
      <c r="B558" s="213">
        <v>0</v>
      </c>
      <c r="C558" s="216">
        <v>0</v>
      </c>
      <c r="D558" s="212">
        <f t="shared" si="99"/>
        <v>0</v>
      </c>
      <c r="E558" s="60"/>
      <c r="F558" s="213"/>
      <c r="G558" s="214" t="s">
        <v>67</v>
      </c>
      <c r="H558" s="215">
        <v>2080801</v>
      </c>
      <c r="I558" s="128">
        <v>0</v>
      </c>
      <c r="J558" s="128">
        <v>2070806</v>
      </c>
      <c r="K558" s="128">
        <v>0</v>
      </c>
      <c r="O558" s="128">
        <v>2080801</v>
      </c>
      <c r="Q558" s="205">
        <f t="shared" si="103"/>
        <v>0</v>
      </c>
      <c r="R558" s="222">
        <f t="shared" si="106"/>
        <v>0</v>
      </c>
    </row>
    <row r="559" ht="14.25" spans="1:18">
      <c r="A559" s="60" t="s">
        <v>447</v>
      </c>
      <c r="B559" s="213">
        <v>0</v>
      </c>
      <c r="C559" s="216">
        <v>1</v>
      </c>
      <c r="D559" s="212">
        <f t="shared" si="99"/>
        <v>0</v>
      </c>
      <c r="E559" s="60"/>
      <c r="F559" s="213"/>
      <c r="G559" s="214" t="s">
        <v>67</v>
      </c>
      <c r="H559" s="215">
        <v>2080802</v>
      </c>
      <c r="I559" s="128">
        <v>0</v>
      </c>
      <c r="J559" s="128">
        <v>2070899</v>
      </c>
      <c r="K559" s="128">
        <v>80</v>
      </c>
      <c r="O559" s="128">
        <v>2080802</v>
      </c>
      <c r="P559" s="206">
        <v>10000</v>
      </c>
      <c r="Q559" s="205">
        <f t="shared" si="103"/>
        <v>1</v>
      </c>
      <c r="R559" s="222">
        <f t="shared" si="106"/>
        <v>1</v>
      </c>
    </row>
    <row r="560" ht="14.25" spans="1:18">
      <c r="A560" s="60" t="s">
        <v>448</v>
      </c>
      <c r="B560" s="213">
        <v>784</v>
      </c>
      <c r="C560" s="216">
        <v>619</v>
      </c>
      <c r="D560" s="212">
        <f t="shared" si="99"/>
        <v>78.9540816326531</v>
      </c>
      <c r="E560" s="60"/>
      <c r="F560" s="213"/>
      <c r="G560" s="214" t="s">
        <v>67</v>
      </c>
      <c r="H560" s="215">
        <v>2080803</v>
      </c>
      <c r="I560" s="128">
        <v>784</v>
      </c>
      <c r="J560" s="128">
        <v>20799</v>
      </c>
      <c r="K560" s="128">
        <v>47</v>
      </c>
      <c r="O560" s="128">
        <v>2080803</v>
      </c>
      <c r="P560" s="206">
        <v>123462</v>
      </c>
      <c r="Q560" s="205">
        <f t="shared" si="103"/>
        <v>12</v>
      </c>
      <c r="R560" s="222">
        <f t="shared" si="106"/>
        <v>12.3462</v>
      </c>
    </row>
    <row r="561" ht="14.25" spans="1:18">
      <c r="A561" s="60" t="s">
        <v>449</v>
      </c>
      <c r="B561" s="213">
        <v>0</v>
      </c>
      <c r="C561" s="216">
        <v>0</v>
      </c>
      <c r="D561" s="212">
        <f t="shared" si="99"/>
        <v>0</v>
      </c>
      <c r="E561" s="60"/>
      <c r="F561" s="213"/>
      <c r="G561" s="214" t="s">
        <v>67</v>
      </c>
      <c r="H561" s="215">
        <v>2080804</v>
      </c>
      <c r="I561" s="128">
        <v>0</v>
      </c>
      <c r="J561" s="128">
        <v>2079902</v>
      </c>
      <c r="K561" s="128">
        <v>0</v>
      </c>
      <c r="O561" s="128">
        <v>2080804</v>
      </c>
      <c r="Q561" s="205">
        <f t="shared" si="103"/>
        <v>0</v>
      </c>
      <c r="R561" s="222">
        <f t="shared" si="106"/>
        <v>0</v>
      </c>
    </row>
    <row r="562" ht="14.25" spans="1:18">
      <c r="A562" s="60" t="s">
        <v>450</v>
      </c>
      <c r="B562" s="213">
        <v>173</v>
      </c>
      <c r="C562" s="216">
        <v>169</v>
      </c>
      <c r="D562" s="212">
        <f t="shared" si="99"/>
        <v>97.6878612716763</v>
      </c>
      <c r="E562" s="60"/>
      <c r="F562" s="213"/>
      <c r="G562" s="214" t="s">
        <v>67</v>
      </c>
      <c r="H562" s="215">
        <v>2080805</v>
      </c>
      <c r="I562" s="128">
        <v>173</v>
      </c>
      <c r="J562" s="128">
        <v>2079903</v>
      </c>
      <c r="K562" s="128">
        <v>0</v>
      </c>
      <c r="O562" s="128">
        <v>2080805</v>
      </c>
      <c r="P562" s="206">
        <v>1690000</v>
      </c>
      <c r="Q562" s="205">
        <f t="shared" si="103"/>
        <v>169</v>
      </c>
      <c r="R562" s="222">
        <f t="shared" si="106"/>
        <v>169</v>
      </c>
    </row>
    <row r="563" ht="14.25" spans="1:18">
      <c r="A563" s="60" t="s">
        <v>451</v>
      </c>
      <c r="B563" s="213">
        <v>0</v>
      </c>
      <c r="C563" s="216">
        <v>0</v>
      </c>
      <c r="D563" s="212">
        <f t="shared" si="99"/>
        <v>0</v>
      </c>
      <c r="E563" s="60"/>
      <c r="F563" s="213"/>
      <c r="G563" s="214" t="s">
        <v>67</v>
      </c>
      <c r="H563" s="215">
        <v>2080806</v>
      </c>
      <c r="I563" s="128">
        <v>0</v>
      </c>
      <c r="J563" s="128">
        <v>2079999</v>
      </c>
      <c r="K563" s="128">
        <v>47</v>
      </c>
      <c r="O563" s="128">
        <v>2080806</v>
      </c>
      <c r="Q563" s="205">
        <f t="shared" si="103"/>
        <v>0</v>
      </c>
      <c r="R563" s="222">
        <f t="shared" si="106"/>
        <v>0</v>
      </c>
    </row>
    <row r="564" ht="14.25" spans="1:18">
      <c r="A564" s="60" t="s">
        <v>452</v>
      </c>
      <c r="B564" s="213">
        <v>18</v>
      </c>
      <c r="C564" s="216">
        <v>122</v>
      </c>
      <c r="D564" s="212">
        <f t="shared" si="99"/>
        <v>677.777777777778</v>
      </c>
      <c r="E564" s="60"/>
      <c r="F564" s="213"/>
      <c r="G564" s="214" t="s">
        <v>67</v>
      </c>
      <c r="H564" s="215">
        <v>2080899</v>
      </c>
      <c r="I564" s="128">
        <v>18</v>
      </c>
      <c r="J564" s="128">
        <v>208</v>
      </c>
      <c r="K564" s="128">
        <v>25798</v>
      </c>
      <c r="O564" s="128">
        <v>2080899</v>
      </c>
      <c r="Q564" s="205">
        <f t="shared" si="103"/>
        <v>0</v>
      </c>
      <c r="R564" s="222">
        <f t="shared" si="106"/>
        <v>0</v>
      </c>
    </row>
    <row r="565" ht="14.25" spans="1:18">
      <c r="A565" s="60" t="s">
        <v>453</v>
      </c>
      <c r="B565" s="210">
        <f t="shared" ref="B565:C565" si="108">SUM(B566:B571)</f>
        <v>295</v>
      </c>
      <c r="C565" s="211">
        <f t="shared" si="108"/>
        <v>98</v>
      </c>
      <c r="D565" s="212">
        <f t="shared" si="99"/>
        <v>33.2203389830508</v>
      </c>
      <c r="E565" s="232"/>
      <c r="F565" s="213">
        <f>SUM(F566:F571)</f>
        <v>0</v>
      </c>
      <c r="G565" s="214" t="s">
        <v>65</v>
      </c>
      <c r="H565" s="215">
        <v>20809</v>
      </c>
      <c r="I565" s="128">
        <v>295</v>
      </c>
      <c r="J565" s="128">
        <v>20801</v>
      </c>
      <c r="K565" s="128">
        <v>532</v>
      </c>
      <c r="O565" s="128">
        <v>20809</v>
      </c>
      <c r="Q565" s="205">
        <f t="shared" si="103"/>
        <v>0</v>
      </c>
      <c r="R565" s="222">
        <f t="shared" si="106"/>
        <v>0</v>
      </c>
    </row>
    <row r="566" ht="14.25" spans="1:18">
      <c r="A566" s="60" t="s">
        <v>454</v>
      </c>
      <c r="B566" s="213">
        <v>126</v>
      </c>
      <c r="C566" s="216">
        <v>98</v>
      </c>
      <c r="D566" s="212">
        <f t="shared" si="99"/>
        <v>77.7777777777778</v>
      </c>
      <c r="E566" s="232"/>
      <c r="F566" s="213"/>
      <c r="G566" s="214" t="s">
        <v>67</v>
      </c>
      <c r="H566" s="215">
        <v>2080901</v>
      </c>
      <c r="I566" s="128">
        <v>126</v>
      </c>
      <c r="J566" s="128">
        <v>2080101</v>
      </c>
      <c r="K566" s="128">
        <v>0</v>
      </c>
      <c r="O566" s="128">
        <v>2080901</v>
      </c>
      <c r="P566" s="206">
        <v>170000</v>
      </c>
      <c r="Q566" s="205">
        <f t="shared" si="103"/>
        <v>17</v>
      </c>
      <c r="R566" s="222">
        <f t="shared" si="106"/>
        <v>17</v>
      </c>
    </row>
    <row r="567" ht="14.25" spans="1:18">
      <c r="A567" s="60" t="s">
        <v>455</v>
      </c>
      <c r="B567" s="213">
        <v>13</v>
      </c>
      <c r="C567" s="216">
        <v>0</v>
      </c>
      <c r="D567" s="212">
        <f t="shared" si="99"/>
        <v>0</v>
      </c>
      <c r="E567" s="60"/>
      <c r="F567" s="213"/>
      <c r="G567" s="214" t="s">
        <v>67</v>
      </c>
      <c r="H567" s="215">
        <v>2080902</v>
      </c>
      <c r="I567" s="128">
        <v>13</v>
      </c>
      <c r="J567" s="128">
        <v>2080102</v>
      </c>
      <c r="K567" s="128">
        <v>0</v>
      </c>
      <c r="O567" s="128">
        <v>2080902</v>
      </c>
      <c r="Q567" s="205">
        <f t="shared" si="103"/>
        <v>0</v>
      </c>
      <c r="R567" s="222">
        <f t="shared" si="106"/>
        <v>0</v>
      </c>
    </row>
    <row r="568" ht="14.25" spans="1:18">
      <c r="A568" s="60" t="s">
        <v>456</v>
      </c>
      <c r="B568" s="213">
        <v>0</v>
      </c>
      <c r="C568" s="216">
        <v>0</v>
      </c>
      <c r="D568" s="212">
        <f t="shared" si="99"/>
        <v>0</v>
      </c>
      <c r="E568" s="60"/>
      <c r="F568" s="213"/>
      <c r="G568" s="214" t="s">
        <v>67</v>
      </c>
      <c r="H568" s="215">
        <v>2080903</v>
      </c>
      <c r="I568" s="128">
        <v>0</v>
      </c>
      <c r="J568" s="128">
        <v>2080103</v>
      </c>
      <c r="K568" s="128">
        <v>0</v>
      </c>
      <c r="O568" s="128">
        <v>2080903</v>
      </c>
      <c r="Q568" s="205">
        <f t="shared" si="103"/>
        <v>0</v>
      </c>
      <c r="R568" s="222">
        <f t="shared" si="106"/>
        <v>0</v>
      </c>
    </row>
    <row r="569" ht="14.25" spans="1:18">
      <c r="A569" s="60" t="s">
        <v>457</v>
      </c>
      <c r="B569" s="213">
        <v>0</v>
      </c>
      <c r="C569" s="216">
        <v>0</v>
      </c>
      <c r="D569" s="212">
        <f t="shared" si="99"/>
        <v>0</v>
      </c>
      <c r="E569" s="60"/>
      <c r="F569" s="213"/>
      <c r="G569" s="214" t="s">
        <v>67</v>
      </c>
      <c r="H569" s="215">
        <v>2080904</v>
      </c>
      <c r="I569" s="128">
        <v>0</v>
      </c>
      <c r="J569" s="128">
        <v>2080104</v>
      </c>
      <c r="K569" s="128">
        <v>0</v>
      </c>
      <c r="O569" s="128">
        <v>2080904</v>
      </c>
      <c r="Q569" s="205">
        <f t="shared" si="103"/>
        <v>0</v>
      </c>
      <c r="R569" s="222">
        <f t="shared" si="106"/>
        <v>0</v>
      </c>
    </row>
    <row r="570" ht="14.25" spans="1:18">
      <c r="A570" s="60" t="s">
        <v>458</v>
      </c>
      <c r="B570" s="213">
        <v>8</v>
      </c>
      <c r="C570" s="216">
        <v>0</v>
      </c>
      <c r="D570" s="212">
        <f t="shared" si="99"/>
        <v>0</v>
      </c>
      <c r="E570" s="60"/>
      <c r="F570" s="213"/>
      <c r="G570" s="214" t="s">
        <v>67</v>
      </c>
      <c r="H570" s="215">
        <v>2080905</v>
      </c>
      <c r="I570" s="128">
        <v>8</v>
      </c>
      <c r="J570" s="128">
        <v>2080105</v>
      </c>
      <c r="K570" s="128">
        <v>0</v>
      </c>
      <c r="O570" s="128">
        <v>2080905</v>
      </c>
      <c r="Q570" s="205">
        <f t="shared" si="103"/>
        <v>0</v>
      </c>
      <c r="R570" s="222">
        <f t="shared" si="106"/>
        <v>0</v>
      </c>
    </row>
    <row r="571" ht="14.25" spans="1:18">
      <c r="A571" s="60" t="s">
        <v>459</v>
      </c>
      <c r="B571" s="213">
        <v>148</v>
      </c>
      <c r="C571" s="216">
        <v>0</v>
      </c>
      <c r="D571" s="212">
        <f t="shared" si="99"/>
        <v>0</v>
      </c>
      <c r="E571" s="60"/>
      <c r="F571" s="213"/>
      <c r="G571" s="214" t="s">
        <v>67</v>
      </c>
      <c r="H571" s="215">
        <v>2080999</v>
      </c>
      <c r="I571" s="128">
        <v>148</v>
      </c>
      <c r="J571" s="128">
        <v>2080106</v>
      </c>
      <c r="K571" s="128">
        <v>0</v>
      </c>
      <c r="O571" s="128">
        <v>2080999</v>
      </c>
      <c r="P571" s="206">
        <v>1800</v>
      </c>
      <c r="Q571" s="205">
        <f t="shared" si="103"/>
        <v>0</v>
      </c>
      <c r="R571" s="222">
        <f t="shared" si="106"/>
        <v>0.18</v>
      </c>
    </row>
    <row r="572" ht="14.25" spans="1:18">
      <c r="A572" s="60" t="s">
        <v>460</v>
      </c>
      <c r="B572" s="210">
        <f t="shared" ref="B572:C572" si="109">SUM(B573:B579)</f>
        <v>60</v>
      </c>
      <c r="C572" s="211">
        <f t="shared" si="109"/>
        <v>179</v>
      </c>
      <c r="D572" s="212">
        <f t="shared" si="99"/>
        <v>298.333333333333</v>
      </c>
      <c r="E572" s="232"/>
      <c r="F572" s="213">
        <f>SUM(F573:F579)</f>
        <v>0</v>
      </c>
      <c r="G572" s="214" t="s">
        <v>65</v>
      </c>
      <c r="H572" s="215">
        <v>20810</v>
      </c>
      <c r="I572" s="128">
        <v>60</v>
      </c>
      <c r="J572" s="128">
        <v>2080107</v>
      </c>
      <c r="K572" s="128">
        <v>0</v>
      </c>
      <c r="O572" s="128">
        <v>20810</v>
      </c>
      <c r="Q572" s="205">
        <f t="shared" si="103"/>
        <v>0</v>
      </c>
      <c r="R572" s="222">
        <f t="shared" si="106"/>
        <v>0</v>
      </c>
    </row>
    <row r="573" ht="14.25" spans="1:18">
      <c r="A573" s="60" t="s">
        <v>461</v>
      </c>
      <c r="B573" s="213">
        <v>26</v>
      </c>
      <c r="C573" s="216">
        <v>0</v>
      </c>
      <c r="D573" s="212">
        <f t="shared" si="99"/>
        <v>0</v>
      </c>
      <c r="E573" s="232"/>
      <c r="F573" s="213"/>
      <c r="G573" s="214" t="s">
        <v>67</v>
      </c>
      <c r="H573" s="215">
        <v>2081001</v>
      </c>
      <c r="I573" s="128">
        <v>26</v>
      </c>
      <c r="J573" s="128">
        <v>2080108</v>
      </c>
      <c r="K573" s="128">
        <v>0</v>
      </c>
      <c r="O573" s="128">
        <v>2081001</v>
      </c>
      <c r="Q573" s="205">
        <f t="shared" si="103"/>
        <v>0</v>
      </c>
      <c r="R573" s="222">
        <f t="shared" si="106"/>
        <v>0</v>
      </c>
    </row>
    <row r="574" ht="14.25" spans="1:18">
      <c r="A574" s="60" t="s">
        <v>462</v>
      </c>
      <c r="B574" s="213">
        <v>0</v>
      </c>
      <c r="C574" s="216">
        <v>0</v>
      </c>
      <c r="D574" s="212">
        <f t="shared" si="99"/>
        <v>0</v>
      </c>
      <c r="E574" s="232"/>
      <c r="F574" s="213"/>
      <c r="G574" s="214" t="s">
        <v>67</v>
      </c>
      <c r="H574" s="215">
        <v>2081002</v>
      </c>
      <c r="I574" s="128">
        <v>0</v>
      </c>
      <c r="J574" s="128">
        <v>2080109</v>
      </c>
      <c r="K574" s="128">
        <v>267</v>
      </c>
      <c r="O574" s="128">
        <v>2081002</v>
      </c>
      <c r="Q574" s="205">
        <f t="shared" si="103"/>
        <v>0</v>
      </c>
      <c r="R574" s="222">
        <f t="shared" si="106"/>
        <v>0</v>
      </c>
    </row>
    <row r="575" ht="14.25" spans="1:18">
      <c r="A575" s="60" t="s">
        <v>463</v>
      </c>
      <c r="B575" s="213">
        <v>0</v>
      </c>
      <c r="C575" s="216">
        <v>0</v>
      </c>
      <c r="D575" s="212">
        <f t="shared" si="99"/>
        <v>0</v>
      </c>
      <c r="E575" s="60"/>
      <c r="F575" s="213"/>
      <c r="G575" s="214" t="s">
        <v>67</v>
      </c>
      <c r="H575" s="215">
        <v>2081003</v>
      </c>
      <c r="I575" s="128">
        <v>0</v>
      </c>
      <c r="J575" s="128">
        <v>2080110</v>
      </c>
      <c r="K575" s="128">
        <v>0</v>
      </c>
      <c r="O575" s="128">
        <v>2081003</v>
      </c>
      <c r="Q575" s="205">
        <f t="shared" si="103"/>
        <v>0</v>
      </c>
      <c r="R575" s="222">
        <f t="shared" si="106"/>
        <v>0</v>
      </c>
    </row>
    <row r="576" ht="14.25" spans="1:18">
      <c r="A576" s="60" t="s">
        <v>464</v>
      </c>
      <c r="B576" s="213">
        <v>6</v>
      </c>
      <c r="C576" s="216">
        <v>3</v>
      </c>
      <c r="D576" s="212">
        <f t="shared" si="99"/>
        <v>50</v>
      </c>
      <c r="E576" s="60"/>
      <c r="F576" s="213"/>
      <c r="G576" s="214" t="s">
        <v>67</v>
      </c>
      <c r="H576" s="215">
        <v>2081004</v>
      </c>
      <c r="I576" s="128">
        <v>6</v>
      </c>
      <c r="J576" s="128">
        <v>2080111</v>
      </c>
      <c r="K576" s="128">
        <v>74</v>
      </c>
      <c r="O576" s="128">
        <v>2081004</v>
      </c>
      <c r="P576" s="206">
        <v>30000</v>
      </c>
      <c r="Q576" s="205">
        <f t="shared" si="103"/>
        <v>3</v>
      </c>
      <c r="R576" s="222">
        <f t="shared" si="106"/>
        <v>3</v>
      </c>
    </row>
    <row r="577" ht="14.25" spans="1:18">
      <c r="A577" s="60" t="s">
        <v>465</v>
      </c>
      <c r="B577" s="213">
        <v>28</v>
      </c>
      <c r="C577" s="216">
        <v>26</v>
      </c>
      <c r="D577" s="212">
        <f t="shared" si="99"/>
        <v>92.8571428571429</v>
      </c>
      <c r="E577" s="60"/>
      <c r="F577" s="213"/>
      <c r="G577" s="214" t="s">
        <v>67</v>
      </c>
      <c r="H577" s="215">
        <v>2081005</v>
      </c>
      <c r="I577" s="128">
        <v>28</v>
      </c>
      <c r="J577" s="128">
        <v>2080112</v>
      </c>
      <c r="K577" s="128">
        <v>0</v>
      </c>
      <c r="O577" s="128">
        <v>2081005</v>
      </c>
      <c r="P577" s="206">
        <v>262351.83</v>
      </c>
      <c r="Q577" s="205">
        <f t="shared" si="103"/>
        <v>26</v>
      </c>
      <c r="R577" s="222">
        <f t="shared" si="106"/>
        <v>26.235183</v>
      </c>
    </row>
    <row r="578" ht="14.25" spans="1:18">
      <c r="A578" s="60" t="s">
        <v>466</v>
      </c>
      <c r="B578" s="213">
        <v>0</v>
      </c>
      <c r="C578" s="216">
        <v>0</v>
      </c>
      <c r="D578" s="212">
        <f t="shared" si="99"/>
        <v>0</v>
      </c>
      <c r="E578" s="60"/>
      <c r="F578" s="213"/>
      <c r="G578" s="214" t="s">
        <v>67</v>
      </c>
      <c r="H578" s="215">
        <v>2081006</v>
      </c>
      <c r="I578" s="128">
        <v>0</v>
      </c>
      <c r="J578" s="128">
        <v>2080199</v>
      </c>
      <c r="K578" s="128">
        <v>191</v>
      </c>
      <c r="O578" s="128">
        <v>2081006</v>
      </c>
      <c r="Q578" s="205">
        <f t="shared" si="103"/>
        <v>0</v>
      </c>
      <c r="R578" s="222">
        <f t="shared" si="106"/>
        <v>0</v>
      </c>
    </row>
    <row r="579" ht="14.25" spans="1:18">
      <c r="A579" s="60" t="s">
        <v>467</v>
      </c>
      <c r="B579" s="213">
        <v>0</v>
      </c>
      <c r="C579" s="216">
        <v>150</v>
      </c>
      <c r="D579" s="212">
        <f t="shared" si="99"/>
        <v>0</v>
      </c>
      <c r="E579" s="60"/>
      <c r="F579" s="213"/>
      <c r="G579" s="214" t="s">
        <v>67</v>
      </c>
      <c r="H579" s="215">
        <v>2081099</v>
      </c>
      <c r="I579" s="128">
        <v>0</v>
      </c>
      <c r="J579" s="128">
        <v>20802</v>
      </c>
      <c r="K579" s="128">
        <v>315</v>
      </c>
      <c r="O579" s="128">
        <v>2081099</v>
      </c>
      <c r="P579" s="206">
        <v>1500000</v>
      </c>
      <c r="Q579" s="205">
        <f t="shared" si="103"/>
        <v>150</v>
      </c>
      <c r="R579" s="222">
        <f t="shared" si="106"/>
        <v>150</v>
      </c>
    </row>
    <row r="580" ht="14.25" spans="1:18">
      <c r="A580" s="60" t="s">
        <v>468</v>
      </c>
      <c r="B580" s="210">
        <f t="shared" ref="B580:C580" si="110">SUM(B581:B588)</f>
        <v>962</v>
      </c>
      <c r="C580" s="211">
        <f t="shared" si="110"/>
        <v>325</v>
      </c>
      <c r="D580" s="212">
        <f t="shared" si="99"/>
        <v>33.7837837837838</v>
      </c>
      <c r="E580" s="60"/>
      <c r="F580" s="213">
        <f>SUM(F581:F588)</f>
        <v>0</v>
      </c>
      <c r="G580" s="214" t="s">
        <v>65</v>
      </c>
      <c r="H580" s="215">
        <v>20811</v>
      </c>
      <c r="I580" s="128">
        <v>962</v>
      </c>
      <c r="J580" s="128">
        <v>2080201</v>
      </c>
      <c r="K580" s="128">
        <v>235</v>
      </c>
      <c r="O580" s="128">
        <v>20811</v>
      </c>
      <c r="Q580" s="205">
        <f t="shared" si="103"/>
        <v>0</v>
      </c>
      <c r="R580" s="222">
        <f t="shared" si="106"/>
        <v>0</v>
      </c>
    </row>
    <row r="581" ht="14.25" spans="1:18">
      <c r="A581" s="60" t="s">
        <v>66</v>
      </c>
      <c r="B581" s="213">
        <v>110</v>
      </c>
      <c r="C581" s="216">
        <v>109</v>
      </c>
      <c r="D581" s="212">
        <f t="shared" si="99"/>
        <v>99.0909090909091</v>
      </c>
      <c r="E581" s="60"/>
      <c r="F581" s="213"/>
      <c r="G581" s="214" t="s">
        <v>67</v>
      </c>
      <c r="H581" s="215">
        <v>2081101</v>
      </c>
      <c r="I581" s="128">
        <v>110</v>
      </c>
      <c r="J581" s="128">
        <v>2080202</v>
      </c>
      <c r="K581" s="128">
        <v>46</v>
      </c>
      <c r="O581" s="128">
        <v>2081101</v>
      </c>
      <c r="P581" s="206">
        <v>1087778.21</v>
      </c>
      <c r="Q581" s="205">
        <f t="shared" si="103"/>
        <v>109</v>
      </c>
      <c r="R581" s="222">
        <f t="shared" si="106"/>
        <v>108.777821</v>
      </c>
    </row>
    <row r="582" ht="14.25" spans="1:18">
      <c r="A582" s="60" t="s">
        <v>68</v>
      </c>
      <c r="B582" s="213">
        <v>54</v>
      </c>
      <c r="C582" s="216">
        <v>80</v>
      </c>
      <c r="D582" s="212">
        <f t="shared" ref="D582:D645" si="111">IF(B582=0,,C582/B582*100)</f>
        <v>148.148148148148</v>
      </c>
      <c r="E582" s="60"/>
      <c r="F582" s="213"/>
      <c r="G582" s="214" t="s">
        <v>67</v>
      </c>
      <c r="H582" s="215">
        <v>2081102</v>
      </c>
      <c r="I582" s="128">
        <v>54</v>
      </c>
      <c r="J582" s="128">
        <v>2080203</v>
      </c>
      <c r="K582" s="128">
        <v>0</v>
      </c>
      <c r="O582" s="128">
        <v>2081102</v>
      </c>
      <c r="P582" s="206">
        <v>801062.2</v>
      </c>
      <c r="Q582" s="205">
        <f t="shared" si="103"/>
        <v>80</v>
      </c>
      <c r="R582" s="222">
        <f t="shared" si="106"/>
        <v>80.10622</v>
      </c>
    </row>
    <row r="583" ht="14.25" spans="1:18">
      <c r="A583" s="60" t="s">
        <v>69</v>
      </c>
      <c r="B583" s="213">
        <v>0</v>
      </c>
      <c r="C583" s="216">
        <v>0</v>
      </c>
      <c r="D583" s="212">
        <f t="shared" si="111"/>
        <v>0</v>
      </c>
      <c r="E583" s="60"/>
      <c r="F583" s="213"/>
      <c r="G583" s="214" t="s">
        <v>67</v>
      </c>
      <c r="H583" s="215">
        <v>2081103</v>
      </c>
      <c r="I583" s="128">
        <v>0</v>
      </c>
      <c r="J583" s="128">
        <v>2080206</v>
      </c>
      <c r="K583" s="128">
        <v>1</v>
      </c>
      <c r="O583" s="128">
        <v>2081103</v>
      </c>
      <c r="Q583" s="205">
        <f t="shared" si="103"/>
        <v>0</v>
      </c>
      <c r="R583" s="222">
        <f t="shared" si="106"/>
        <v>0</v>
      </c>
    </row>
    <row r="584" ht="14.25" spans="1:18">
      <c r="A584" s="60" t="s">
        <v>469</v>
      </c>
      <c r="B584" s="213">
        <v>93</v>
      </c>
      <c r="C584" s="216">
        <v>37</v>
      </c>
      <c r="D584" s="212">
        <f t="shared" si="111"/>
        <v>39.7849462365591</v>
      </c>
      <c r="E584" s="60"/>
      <c r="F584" s="213"/>
      <c r="G584" s="214" t="s">
        <v>67</v>
      </c>
      <c r="H584" s="215">
        <v>2081104</v>
      </c>
      <c r="I584" s="128">
        <v>93</v>
      </c>
      <c r="J584" s="128">
        <v>2080207</v>
      </c>
      <c r="K584" s="128">
        <v>8</v>
      </c>
      <c r="O584" s="128">
        <v>2081104</v>
      </c>
      <c r="P584" s="206">
        <v>64000</v>
      </c>
      <c r="Q584" s="205">
        <f t="shared" si="103"/>
        <v>6</v>
      </c>
      <c r="R584" s="222">
        <f t="shared" si="106"/>
        <v>6.4</v>
      </c>
    </row>
    <row r="585" ht="14.25" spans="1:18">
      <c r="A585" s="60" t="s">
        <v>470</v>
      </c>
      <c r="B585" s="213">
        <v>106</v>
      </c>
      <c r="C585" s="216">
        <v>51</v>
      </c>
      <c r="D585" s="212">
        <f t="shared" si="111"/>
        <v>48.1132075471698</v>
      </c>
      <c r="E585" s="60"/>
      <c r="F585" s="213"/>
      <c r="G585" s="214" t="s">
        <v>67</v>
      </c>
      <c r="H585" s="215">
        <v>2081105</v>
      </c>
      <c r="I585" s="128">
        <v>106</v>
      </c>
      <c r="J585" s="128">
        <v>2080208</v>
      </c>
      <c r="K585" s="128">
        <v>8</v>
      </c>
      <c r="O585" s="128">
        <v>2081105</v>
      </c>
      <c r="P585" s="206">
        <v>331098.83</v>
      </c>
      <c r="Q585" s="205">
        <f t="shared" si="103"/>
        <v>33</v>
      </c>
      <c r="R585" s="222">
        <f t="shared" si="106"/>
        <v>33.109883</v>
      </c>
    </row>
    <row r="586" ht="14.25" spans="1:18">
      <c r="A586" s="60" t="s">
        <v>471</v>
      </c>
      <c r="B586" s="213">
        <v>0</v>
      </c>
      <c r="C586" s="216">
        <v>0</v>
      </c>
      <c r="D586" s="212">
        <f t="shared" si="111"/>
        <v>0</v>
      </c>
      <c r="E586" s="60"/>
      <c r="F586" s="213"/>
      <c r="G586" s="214" t="s">
        <v>67</v>
      </c>
      <c r="H586" s="215">
        <v>2081106</v>
      </c>
      <c r="I586" s="128">
        <v>0</v>
      </c>
      <c r="J586" s="128">
        <v>2080299</v>
      </c>
      <c r="K586" s="128">
        <v>17</v>
      </c>
      <c r="O586" s="128">
        <v>2081106</v>
      </c>
      <c r="Q586" s="205">
        <f t="shared" si="103"/>
        <v>0</v>
      </c>
      <c r="R586" s="222">
        <f t="shared" si="106"/>
        <v>0</v>
      </c>
    </row>
    <row r="587" ht="14.25" spans="1:18">
      <c r="A587" s="60" t="s">
        <v>472</v>
      </c>
      <c r="B587" s="213">
        <v>567</v>
      </c>
      <c r="C587" s="216">
        <v>0</v>
      </c>
      <c r="D587" s="212">
        <f t="shared" si="111"/>
        <v>0</v>
      </c>
      <c r="E587" s="60"/>
      <c r="F587" s="213"/>
      <c r="G587" s="214" t="s">
        <v>67</v>
      </c>
      <c r="H587" s="215">
        <v>2081107</v>
      </c>
      <c r="I587" s="128">
        <v>567</v>
      </c>
      <c r="J587" s="128">
        <v>20804</v>
      </c>
      <c r="K587" s="128">
        <v>0</v>
      </c>
      <c r="O587" s="128">
        <v>2081107</v>
      </c>
      <c r="Q587" s="205">
        <f t="shared" si="103"/>
        <v>0</v>
      </c>
      <c r="R587" s="222">
        <f t="shared" si="106"/>
        <v>0</v>
      </c>
    </row>
    <row r="588" ht="14.25" spans="1:18">
      <c r="A588" s="60" t="s">
        <v>473</v>
      </c>
      <c r="B588" s="213">
        <v>32</v>
      </c>
      <c r="C588" s="216">
        <v>48</v>
      </c>
      <c r="D588" s="212">
        <f t="shared" si="111"/>
        <v>150</v>
      </c>
      <c r="E588" s="60"/>
      <c r="F588" s="213"/>
      <c r="G588" s="214" t="s">
        <v>67</v>
      </c>
      <c r="H588" s="215">
        <v>2081199</v>
      </c>
      <c r="I588" s="128">
        <v>32</v>
      </c>
      <c r="J588" s="128">
        <v>2080402</v>
      </c>
      <c r="K588" s="128">
        <v>0</v>
      </c>
      <c r="O588" s="128">
        <v>2081199</v>
      </c>
      <c r="P588" s="206">
        <v>73800</v>
      </c>
      <c r="Q588" s="205">
        <f t="shared" si="103"/>
        <v>7</v>
      </c>
      <c r="R588" s="222">
        <f t="shared" si="106"/>
        <v>7.38</v>
      </c>
    </row>
    <row r="589" ht="14.25" spans="1:18">
      <c r="A589" s="60" t="s">
        <v>474</v>
      </c>
      <c r="B589" s="210">
        <f t="shared" ref="B589:C589" si="112">SUM(B590:B593)</f>
        <v>0</v>
      </c>
      <c r="C589" s="211">
        <f t="shared" si="112"/>
        <v>0</v>
      </c>
      <c r="D589" s="212">
        <f t="shared" si="111"/>
        <v>0</v>
      </c>
      <c r="E589" s="60"/>
      <c r="F589" s="213">
        <f>SUM(F590:F593)</f>
        <v>0</v>
      </c>
      <c r="G589" s="214" t="s">
        <v>65</v>
      </c>
      <c r="H589" s="215">
        <v>20816</v>
      </c>
      <c r="I589" s="128">
        <v>0</v>
      </c>
      <c r="J589" s="128">
        <v>20805</v>
      </c>
      <c r="K589" s="128">
        <v>11721</v>
      </c>
      <c r="O589" s="128">
        <v>20816</v>
      </c>
      <c r="Q589" s="205">
        <f t="shared" si="103"/>
        <v>0</v>
      </c>
      <c r="R589" s="222">
        <f t="shared" si="106"/>
        <v>0</v>
      </c>
    </row>
    <row r="590" ht="14.25" spans="1:18">
      <c r="A590" s="60" t="s">
        <v>66</v>
      </c>
      <c r="B590" s="213"/>
      <c r="C590" s="216">
        <v>0</v>
      </c>
      <c r="D590" s="212">
        <f t="shared" si="111"/>
        <v>0</v>
      </c>
      <c r="E590" s="60"/>
      <c r="F590" s="213"/>
      <c r="G590" s="214" t="s">
        <v>67</v>
      </c>
      <c r="H590" s="215">
        <v>2081601</v>
      </c>
      <c r="I590" s="128">
        <v>0</v>
      </c>
      <c r="J590" s="128">
        <v>2080501</v>
      </c>
      <c r="K590" s="128">
        <v>0</v>
      </c>
      <c r="O590" s="128">
        <v>2081601</v>
      </c>
      <c r="Q590" s="205">
        <f t="shared" si="103"/>
        <v>0</v>
      </c>
      <c r="R590" s="222">
        <f t="shared" si="106"/>
        <v>0</v>
      </c>
    </row>
    <row r="591" ht="14.25" spans="1:18">
      <c r="A591" s="60" t="s">
        <v>68</v>
      </c>
      <c r="B591" s="213"/>
      <c r="C591" s="216">
        <v>0</v>
      </c>
      <c r="D591" s="212">
        <f t="shared" si="111"/>
        <v>0</v>
      </c>
      <c r="E591" s="60"/>
      <c r="F591" s="213"/>
      <c r="G591" s="214" t="s">
        <v>67</v>
      </c>
      <c r="H591" s="215">
        <v>2081602</v>
      </c>
      <c r="I591" s="128">
        <v>0</v>
      </c>
      <c r="J591" s="128">
        <v>2080502</v>
      </c>
      <c r="K591" s="128">
        <v>0</v>
      </c>
      <c r="O591" s="128">
        <v>2081602</v>
      </c>
      <c r="Q591" s="205">
        <f t="shared" si="103"/>
        <v>0</v>
      </c>
      <c r="R591" s="222">
        <f t="shared" si="106"/>
        <v>0</v>
      </c>
    </row>
    <row r="592" ht="14.25" spans="1:18">
      <c r="A592" s="60" t="s">
        <v>69</v>
      </c>
      <c r="B592" s="213"/>
      <c r="C592" s="216">
        <v>0</v>
      </c>
      <c r="D592" s="212">
        <f t="shared" si="111"/>
        <v>0</v>
      </c>
      <c r="E592" s="60"/>
      <c r="F592" s="213"/>
      <c r="G592" s="214" t="s">
        <v>67</v>
      </c>
      <c r="H592" s="215">
        <v>2081603</v>
      </c>
      <c r="I592" s="128">
        <v>0</v>
      </c>
      <c r="J592" s="128">
        <v>2080503</v>
      </c>
      <c r="K592" s="128">
        <v>0</v>
      </c>
      <c r="O592" s="128">
        <v>2081603</v>
      </c>
      <c r="Q592" s="205">
        <f t="shared" si="103"/>
        <v>0</v>
      </c>
      <c r="R592" s="222">
        <f t="shared" si="106"/>
        <v>0</v>
      </c>
    </row>
    <row r="593" ht="14.25" spans="1:18">
      <c r="A593" s="60" t="s">
        <v>475</v>
      </c>
      <c r="B593" s="213"/>
      <c r="C593" s="216">
        <v>0</v>
      </c>
      <c r="D593" s="212">
        <f t="shared" si="111"/>
        <v>0</v>
      </c>
      <c r="E593" s="60"/>
      <c r="F593" s="213"/>
      <c r="G593" s="214" t="s">
        <v>67</v>
      </c>
      <c r="H593" s="215">
        <v>2081699</v>
      </c>
      <c r="I593" s="128">
        <v>0</v>
      </c>
      <c r="J593" s="128">
        <v>2080505</v>
      </c>
      <c r="K593" s="128">
        <v>5399</v>
      </c>
      <c r="O593" s="128">
        <v>2081699</v>
      </c>
      <c r="Q593" s="205">
        <f t="shared" si="103"/>
        <v>0</v>
      </c>
      <c r="R593" s="222">
        <f t="shared" si="106"/>
        <v>0</v>
      </c>
    </row>
    <row r="594" ht="14.25" spans="1:18">
      <c r="A594" s="60" t="s">
        <v>476</v>
      </c>
      <c r="B594" s="210">
        <f t="shared" ref="B594:C594" si="113">SUM(B595:B596)</f>
        <v>3641</v>
      </c>
      <c r="C594" s="211">
        <f t="shared" si="113"/>
        <v>2985</v>
      </c>
      <c r="D594" s="212">
        <f t="shared" si="111"/>
        <v>81.9829717110684</v>
      </c>
      <c r="E594" s="60"/>
      <c r="F594" s="213">
        <f>SUM(F595:F596)</f>
        <v>0</v>
      </c>
      <c r="G594" s="214" t="s">
        <v>65</v>
      </c>
      <c r="H594" s="215">
        <v>20819</v>
      </c>
      <c r="I594" s="128">
        <v>3641</v>
      </c>
      <c r="J594" s="128">
        <v>2080506</v>
      </c>
      <c r="K594" s="128">
        <v>645</v>
      </c>
      <c r="O594" s="128">
        <v>20819</v>
      </c>
      <c r="Q594" s="205">
        <f t="shared" si="103"/>
        <v>0</v>
      </c>
      <c r="R594" s="222">
        <f t="shared" si="106"/>
        <v>0</v>
      </c>
    </row>
    <row r="595" ht="14.25" spans="1:18">
      <c r="A595" s="60" t="s">
        <v>477</v>
      </c>
      <c r="B595" s="213"/>
      <c r="C595" s="216">
        <v>0</v>
      </c>
      <c r="D595" s="212">
        <f t="shared" si="111"/>
        <v>0</v>
      </c>
      <c r="E595" s="60"/>
      <c r="F595" s="213"/>
      <c r="G595" s="214" t="s">
        <v>67</v>
      </c>
      <c r="H595" s="215">
        <v>2081901</v>
      </c>
      <c r="I595" s="128">
        <v>0</v>
      </c>
      <c r="J595" s="128">
        <v>2080507</v>
      </c>
      <c r="K595" s="128">
        <v>5677</v>
      </c>
      <c r="O595" s="128">
        <v>2081901</v>
      </c>
      <c r="Q595" s="205">
        <f t="shared" si="103"/>
        <v>0</v>
      </c>
      <c r="R595" s="222">
        <f t="shared" si="106"/>
        <v>0</v>
      </c>
    </row>
    <row r="596" ht="14.25" spans="1:18">
      <c r="A596" s="60" t="s">
        <v>478</v>
      </c>
      <c r="B596" s="233">
        <v>3641</v>
      </c>
      <c r="C596" s="216">
        <v>2985</v>
      </c>
      <c r="D596" s="212">
        <f t="shared" si="111"/>
        <v>81.9829717110684</v>
      </c>
      <c r="E596" s="60"/>
      <c r="F596" s="213"/>
      <c r="G596" s="214" t="s">
        <v>67</v>
      </c>
      <c r="H596" s="215">
        <v>2081902</v>
      </c>
      <c r="I596" s="128">
        <v>3641</v>
      </c>
      <c r="J596" s="128">
        <v>2080599</v>
      </c>
      <c r="K596" s="128">
        <v>0</v>
      </c>
      <c r="O596" s="128">
        <v>2081902</v>
      </c>
      <c r="P596" s="206">
        <v>100000</v>
      </c>
      <c r="Q596" s="205">
        <f t="shared" si="103"/>
        <v>10</v>
      </c>
      <c r="R596" s="222">
        <f t="shared" si="106"/>
        <v>10</v>
      </c>
    </row>
    <row r="597" ht="14.25" spans="1:18">
      <c r="A597" s="60" t="s">
        <v>479</v>
      </c>
      <c r="B597" s="210">
        <f t="shared" ref="B597:C597" si="114">SUM(B598:B599)</f>
        <v>170</v>
      </c>
      <c r="C597" s="211">
        <f t="shared" si="114"/>
        <v>0</v>
      </c>
      <c r="D597" s="212">
        <f t="shared" si="111"/>
        <v>0</v>
      </c>
      <c r="E597" s="60"/>
      <c r="F597" s="213">
        <f>SUM(F598:F599)</f>
        <v>0</v>
      </c>
      <c r="G597" s="214" t="s">
        <v>65</v>
      </c>
      <c r="H597" s="215">
        <v>20820</v>
      </c>
      <c r="I597" s="128">
        <v>170</v>
      </c>
      <c r="J597" s="128">
        <v>20806</v>
      </c>
      <c r="K597" s="128">
        <v>0</v>
      </c>
      <c r="O597" s="128">
        <v>20820</v>
      </c>
      <c r="Q597" s="205">
        <f t="shared" si="103"/>
        <v>0</v>
      </c>
      <c r="R597" s="222">
        <f t="shared" si="106"/>
        <v>0</v>
      </c>
    </row>
    <row r="598" ht="14.25" spans="1:18">
      <c r="A598" s="60" t="s">
        <v>480</v>
      </c>
      <c r="B598" s="233">
        <v>145</v>
      </c>
      <c r="C598" s="216">
        <v>0</v>
      </c>
      <c r="D598" s="212">
        <f t="shared" si="111"/>
        <v>0</v>
      </c>
      <c r="E598" s="60"/>
      <c r="F598" s="213"/>
      <c r="G598" s="214" t="s">
        <v>67</v>
      </c>
      <c r="H598" s="215">
        <v>2082001</v>
      </c>
      <c r="I598" s="128">
        <v>145</v>
      </c>
      <c r="J598" s="128">
        <v>2080601</v>
      </c>
      <c r="K598" s="128">
        <v>0</v>
      </c>
      <c r="O598" s="128">
        <v>2082001</v>
      </c>
      <c r="Q598" s="205">
        <f t="shared" si="103"/>
        <v>0</v>
      </c>
      <c r="R598" s="222">
        <f t="shared" si="106"/>
        <v>0</v>
      </c>
    </row>
    <row r="599" ht="14.25" spans="1:18">
      <c r="A599" s="60" t="s">
        <v>481</v>
      </c>
      <c r="B599" s="233">
        <v>25</v>
      </c>
      <c r="C599" s="216">
        <v>0</v>
      </c>
      <c r="D599" s="212">
        <f t="shared" si="111"/>
        <v>0</v>
      </c>
      <c r="E599" s="60"/>
      <c r="F599" s="213"/>
      <c r="G599" s="214" t="s">
        <v>67</v>
      </c>
      <c r="H599" s="215">
        <v>2082002</v>
      </c>
      <c r="I599" s="128">
        <v>25</v>
      </c>
      <c r="J599" s="128">
        <v>2080602</v>
      </c>
      <c r="K599" s="128">
        <v>0</v>
      </c>
      <c r="O599" s="128">
        <v>2082002</v>
      </c>
      <c r="Q599" s="205">
        <f t="shared" si="103"/>
        <v>0</v>
      </c>
      <c r="R599" s="222">
        <f t="shared" si="106"/>
        <v>0</v>
      </c>
    </row>
    <row r="600" ht="14.25" spans="1:18">
      <c r="A600" s="60" t="s">
        <v>482</v>
      </c>
      <c r="B600" s="210">
        <f t="shared" ref="B600:C600" si="115">SUM(B601:B602)</f>
        <v>709</v>
      </c>
      <c r="C600" s="211">
        <f t="shared" si="115"/>
        <v>29</v>
      </c>
      <c r="D600" s="212">
        <f t="shared" si="111"/>
        <v>4.09026798307475</v>
      </c>
      <c r="E600" s="60"/>
      <c r="F600" s="213">
        <f>SUM(F601:F602)</f>
        <v>0</v>
      </c>
      <c r="G600" s="214" t="s">
        <v>65</v>
      </c>
      <c r="H600" s="215">
        <v>20821</v>
      </c>
      <c r="I600" s="128">
        <v>709</v>
      </c>
      <c r="J600" s="128">
        <v>2080699</v>
      </c>
      <c r="K600" s="128">
        <v>0</v>
      </c>
      <c r="O600" s="128">
        <v>20821</v>
      </c>
      <c r="Q600" s="205">
        <f t="shared" si="103"/>
        <v>0</v>
      </c>
      <c r="R600" s="222">
        <f t="shared" si="106"/>
        <v>0</v>
      </c>
    </row>
    <row r="601" ht="14.25" spans="1:18">
      <c r="A601" s="60" t="s">
        <v>483</v>
      </c>
      <c r="B601" s="213"/>
      <c r="C601" s="216">
        <v>0</v>
      </c>
      <c r="D601" s="212">
        <f t="shared" si="111"/>
        <v>0</v>
      </c>
      <c r="E601" s="60"/>
      <c r="F601" s="213"/>
      <c r="G601" s="214" t="s">
        <v>67</v>
      </c>
      <c r="H601" s="215">
        <v>2082101</v>
      </c>
      <c r="I601" s="128">
        <v>0</v>
      </c>
      <c r="J601" s="128">
        <v>20807</v>
      </c>
      <c r="K601" s="128">
        <v>457</v>
      </c>
      <c r="O601" s="128">
        <v>2082101</v>
      </c>
      <c r="Q601" s="205">
        <f t="shared" si="103"/>
        <v>0</v>
      </c>
      <c r="R601" s="222">
        <f t="shared" si="106"/>
        <v>0</v>
      </c>
    </row>
    <row r="602" ht="14.25" spans="1:18">
      <c r="A602" s="60" t="s">
        <v>484</v>
      </c>
      <c r="B602" s="233">
        <v>709</v>
      </c>
      <c r="C602" s="216">
        <v>29</v>
      </c>
      <c r="D602" s="212">
        <f t="shared" si="111"/>
        <v>4.09026798307475</v>
      </c>
      <c r="E602" s="60"/>
      <c r="F602" s="213"/>
      <c r="G602" s="214" t="s">
        <v>67</v>
      </c>
      <c r="H602" s="215">
        <v>2082102</v>
      </c>
      <c r="I602" s="128">
        <v>709</v>
      </c>
      <c r="J602" s="128">
        <v>2080701</v>
      </c>
      <c r="K602" s="128">
        <v>73</v>
      </c>
      <c r="O602" s="128">
        <v>2082102</v>
      </c>
      <c r="P602" s="206">
        <v>165000</v>
      </c>
      <c r="Q602" s="205">
        <f t="shared" si="103"/>
        <v>17</v>
      </c>
      <c r="R602" s="222">
        <f t="shared" si="106"/>
        <v>16.5</v>
      </c>
    </row>
    <row r="603" ht="14.25" spans="1:18">
      <c r="A603" s="60" t="s">
        <v>485</v>
      </c>
      <c r="B603" s="210">
        <f t="shared" ref="B603:C603" si="116">SUM(B604:B605)</f>
        <v>0</v>
      </c>
      <c r="C603" s="211">
        <f t="shared" si="116"/>
        <v>0</v>
      </c>
      <c r="D603" s="212">
        <f t="shared" si="111"/>
        <v>0</v>
      </c>
      <c r="E603" s="60"/>
      <c r="F603" s="213">
        <f>SUM(F604:F605)</f>
        <v>0</v>
      </c>
      <c r="G603" s="214" t="s">
        <v>65</v>
      </c>
      <c r="H603" s="215">
        <v>20824</v>
      </c>
      <c r="I603" s="128">
        <v>0</v>
      </c>
      <c r="J603" s="128">
        <v>2080702</v>
      </c>
      <c r="K603" s="128">
        <v>49</v>
      </c>
      <c r="O603" s="128">
        <v>20824</v>
      </c>
      <c r="Q603" s="205">
        <f t="shared" si="103"/>
        <v>0</v>
      </c>
      <c r="R603" s="222">
        <f t="shared" si="106"/>
        <v>0</v>
      </c>
    </row>
    <row r="604" ht="14.25" spans="1:18">
      <c r="A604" s="60" t="s">
        <v>486</v>
      </c>
      <c r="B604" s="213"/>
      <c r="C604" s="216">
        <v>0</v>
      </c>
      <c r="D604" s="212">
        <f t="shared" si="111"/>
        <v>0</v>
      </c>
      <c r="E604" s="60"/>
      <c r="F604" s="213"/>
      <c r="G604" s="214" t="s">
        <v>67</v>
      </c>
      <c r="H604" s="215">
        <v>2082401</v>
      </c>
      <c r="I604" s="128">
        <v>0</v>
      </c>
      <c r="J604" s="128">
        <v>2080704</v>
      </c>
      <c r="K604" s="128">
        <v>103</v>
      </c>
      <c r="O604" s="128">
        <v>2082401</v>
      </c>
      <c r="Q604" s="205">
        <f t="shared" si="103"/>
        <v>0</v>
      </c>
      <c r="R604" s="222">
        <f t="shared" si="106"/>
        <v>0</v>
      </c>
    </row>
    <row r="605" ht="14.25" spans="1:18">
      <c r="A605" s="60" t="s">
        <v>487</v>
      </c>
      <c r="B605" s="213"/>
      <c r="C605" s="216">
        <v>0</v>
      </c>
      <c r="D605" s="212">
        <f t="shared" si="111"/>
        <v>0</v>
      </c>
      <c r="E605" s="60"/>
      <c r="F605" s="213"/>
      <c r="G605" s="214" t="s">
        <v>67</v>
      </c>
      <c r="H605" s="215">
        <v>2082402</v>
      </c>
      <c r="I605" s="128">
        <v>0</v>
      </c>
      <c r="J605" s="128">
        <v>2080705</v>
      </c>
      <c r="K605" s="128">
        <v>227</v>
      </c>
      <c r="O605" s="128">
        <v>2082402</v>
      </c>
      <c r="Q605" s="205">
        <f t="shared" ref="Q605:Q668" si="117">ROUND(R605,0)</f>
        <v>0</v>
      </c>
      <c r="R605" s="222">
        <f t="shared" si="106"/>
        <v>0</v>
      </c>
    </row>
    <row r="606" ht="14.25" spans="1:18">
      <c r="A606" s="60" t="s">
        <v>488</v>
      </c>
      <c r="B606" s="210">
        <f t="shared" ref="B606:C606" si="118">SUM(B607:B608)</f>
        <v>1</v>
      </c>
      <c r="C606" s="211">
        <f t="shared" si="118"/>
        <v>0</v>
      </c>
      <c r="D606" s="212">
        <f t="shared" si="111"/>
        <v>0</v>
      </c>
      <c r="E606" s="60"/>
      <c r="F606" s="213">
        <f>SUM(F607:F608)</f>
        <v>0</v>
      </c>
      <c r="G606" s="214" t="s">
        <v>65</v>
      </c>
      <c r="H606" s="215">
        <v>20825</v>
      </c>
      <c r="I606" s="128">
        <v>1</v>
      </c>
      <c r="J606" s="128">
        <v>2080709</v>
      </c>
      <c r="K606" s="128">
        <v>5</v>
      </c>
      <c r="O606" s="128">
        <v>20825</v>
      </c>
      <c r="Q606" s="205">
        <f t="shared" si="117"/>
        <v>0</v>
      </c>
      <c r="R606" s="222">
        <f t="shared" si="106"/>
        <v>0</v>
      </c>
    </row>
    <row r="607" ht="14.25" spans="1:18">
      <c r="A607" s="60" t="s">
        <v>489</v>
      </c>
      <c r="B607" s="213"/>
      <c r="C607" s="216">
        <v>0</v>
      </c>
      <c r="D607" s="212">
        <f t="shared" si="111"/>
        <v>0</v>
      </c>
      <c r="E607" s="60"/>
      <c r="F607" s="213"/>
      <c r="G607" s="214" t="s">
        <v>67</v>
      </c>
      <c r="H607" s="215">
        <v>2082501</v>
      </c>
      <c r="I607" s="128">
        <v>0</v>
      </c>
      <c r="J607" s="128">
        <v>2080711</v>
      </c>
      <c r="K607" s="128">
        <v>0</v>
      </c>
      <c r="O607" s="128">
        <v>2082501</v>
      </c>
      <c r="Q607" s="205">
        <f t="shared" si="117"/>
        <v>0</v>
      </c>
      <c r="R607" s="222">
        <f t="shared" si="106"/>
        <v>0</v>
      </c>
    </row>
    <row r="608" ht="14.25" spans="1:18">
      <c r="A608" s="60" t="s">
        <v>490</v>
      </c>
      <c r="B608" s="233">
        <v>1</v>
      </c>
      <c r="C608" s="216">
        <v>0</v>
      </c>
      <c r="D608" s="212">
        <f t="shared" si="111"/>
        <v>0</v>
      </c>
      <c r="E608" s="60"/>
      <c r="F608" s="213"/>
      <c r="G608" s="214" t="s">
        <v>67</v>
      </c>
      <c r="H608" s="215">
        <v>2082502</v>
      </c>
      <c r="I608" s="128">
        <v>1</v>
      </c>
      <c r="J608" s="128">
        <v>2080712</v>
      </c>
      <c r="K608" s="128">
        <v>0</v>
      </c>
      <c r="O608" s="128">
        <v>2082502</v>
      </c>
      <c r="Q608" s="205">
        <f t="shared" si="117"/>
        <v>0</v>
      </c>
      <c r="R608" s="222">
        <f t="shared" si="106"/>
        <v>0</v>
      </c>
    </row>
    <row r="609" ht="14.25" spans="1:18">
      <c r="A609" s="60" t="s">
        <v>491</v>
      </c>
      <c r="B609" s="210">
        <f t="shared" ref="B609:C609" si="119">SUM(B610:B612)</f>
        <v>4618</v>
      </c>
      <c r="C609" s="211">
        <f t="shared" si="119"/>
        <v>4443</v>
      </c>
      <c r="D609" s="212">
        <f t="shared" si="111"/>
        <v>96.2104807275877</v>
      </c>
      <c r="E609" s="60"/>
      <c r="F609" s="213">
        <f>SUM(F610:F612)</f>
        <v>0</v>
      </c>
      <c r="G609" s="214" t="s">
        <v>65</v>
      </c>
      <c r="H609" s="215">
        <v>20826</v>
      </c>
      <c r="I609" s="128">
        <v>4618</v>
      </c>
      <c r="J609" s="128">
        <v>2080713</v>
      </c>
      <c r="K609" s="128">
        <v>0</v>
      </c>
      <c r="O609" s="128">
        <v>20826</v>
      </c>
      <c r="Q609" s="205">
        <f t="shared" si="117"/>
        <v>0</v>
      </c>
      <c r="R609" s="222">
        <f t="shared" si="106"/>
        <v>0</v>
      </c>
    </row>
    <row r="610" ht="14.25" spans="1:18">
      <c r="A610" s="60" t="s">
        <v>492</v>
      </c>
      <c r="B610" s="213"/>
      <c r="C610" s="216">
        <v>0</v>
      </c>
      <c r="D610" s="212">
        <f t="shared" si="111"/>
        <v>0</v>
      </c>
      <c r="E610" s="60"/>
      <c r="F610" s="213"/>
      <c r="G610" s="214" t="s">
        <v>67</v>
      </c>
      <c r="H610" s="215">
        <v>2082601</v>
      </c>
      <c r="I610" s="128">
        <v>0</v>
      </c>
      <c r="J610" s="128">
        <v>2080799</v>
      </c>
      <c r="K610" s="128">
        <v>0</v>
      </c>
      <c r="O610" s="128">
        <v>2082601</v>
      </c>
      <c r="Q610" s="205">
        <f t="shared" si="117"/>
        <v>0</v>
      </c>
      <c r="R610" s="222">
        <f t="shared" si="106"/>
        <v>0</v>
      </c>
    </row>
    <row r="611" ht="14.25" spans="1:18">
      <c r="A611" s="60" t="s">
        <v>493</v>
      </c>
      <c r="B611" s="233">
        <v>4322</v>
      </c>
      <c r="C611" s="216">
        <v>4137</v>
      </c>
      <c r="D611" s="212">
        <f t="shared" si="111"/>
        <v>95.7195742711708</v>
      </c>
      <c r="E611" s="60"/>
      <c r="F611" s="213"/>
      <c r="G611" s="214" t="s">
        <v>67</v>
      </c>
      <c r="H611" s="215">
        <v>2082602</v>
      </c>
      <c r="I611" s="128">
        <v>4322</v>
      </c>
      <c r="J611" s="128">
        <v>20808</v>
      </c>
      <c r="K611" s="128">
        <v>975</v>
      </c>
      <c r="O611" s="128">
        <v>2082602</v>
      </c>
      <c r="P611" s="206">
        <v>2140200</v>
      </c>
      <c r="Q611" s="205">
        <f t="shared" si="117"/>
        <v>214</v>
      </c>
      <c r="R611" s="222">
        <f t="shared" si="106"/>
        <v>214.02</v>
      </c>
    </row>
    <row r="612" ht="14.25" spans="1:18">
      <c r="A612" s="60" t="s">
        <v>494</v>
      </c>
      <c r="B612" s="233">
        <v>296</v>
      </c>
      <c r="C612" s="216">
        <v>306</v>
      </c>
      <c r="D612" s="212">
        <f t="shared" si="111"/>
        <v>103.378378378378</v>
      </c>
      <c r="E612" s="60"/>
      <c r="F612" s="213"/>
      <c r="G612" s="214" t="s">
        <v>67</v>
      </c>
      <c r="H612" s="215">
        <v>2082699</v>
      </c>
      <c r="I612" s="128">
        <v>296</v>
      </c>
      <c r="J612" s="128">
        <v>2080801</v>
      </c>
      <c r="K612" s="128">
        <v>0</v>
      </c>
      <c r="O612" s="128">
        <v>2082699</v>
      </c>
      <c r="P612" s="206">
        <v>3058799</v>
      </c>
      <c r="Q612" s="205">
        <f t="shared" si="117"/>
        <v>306</v>
      </c>
      <c r="R612" s="222">
        <f t="shared" ref="R612:R675" si="120">P612/10000</f>
        <v>305.8799</v>
      </c>
    </row>
    <row r="613" ht="14.25" spans="1:18">
      <c r="A613" s="60" t="s">
        <v>495</v>
      </c>
      <c r="B613" s="210">
        <f t="shared" ref="B613:C613" si="121">SUM(B614:B616)</f>
        <v>628</v>
      </c>
      <c r="C613" s="211">
        <f t="shared" si="121"/>
        <v>0</v>
      </c>
      <c r="D613" s="212">
        <f t="shared" si="111"/>
        <v>0</v>
      </c>
      <c r="E613" s="60"/>
      <c r="F613" s="213">
        <f>SUM(F614:F616)</f>
        <v>0</v>
      </c>
      <c r="G613" s="214" t="s">
        <v>65</v>
      </c>
      <c r="H613" s="215">
        <v>20827</v>
      </c>
      <c r="I613" s="128">
        <v>628</v>
      </c>
      <c r="J613" s="128">
        <v>2080802</v>
      </c>
      <c r="K613" s="128">
        <v>0</v>
      </c>
      <c r="O613" s="128">
        <v>20827</v>
      </c>
      <c r="Q613" s="205">
        <f t="shared" si="117"/>
        <v>0</v>
      </c>
      <c r="R613" s="222">
        <f t="shared" si="120"/>
        <v>0</v>
      </c>
    </row>
    <row r="614" ht="14.25" spans="1:18">
      <c r="A614" s="60" t="s">
        <v>496</v>
      </c>
      <c r="B614" s="213"/>
      <c r="C614" s="216">
        <v>0</v>
      </c>
      <c r="D614" s="212">
        <f t="shared" si="111"/>
        <v>0</v>
      </c>
      <c r="E614" s="60"/>
      <c r="F614" s="213"/>
      <c r="G614" s="214" t="s">
        <v>67</v>
      </c>
      <c r="H614" s="215">
        <v>2082701</v>
      </c>
      <c r="I614" s="128">
        <v>0</v>
      </c>
      <c r="J614" s="128">
        <v>2080803</v>
      </c>
      <c r="K614" s="128">
        <v>784</v>
      </c>
      <c r="O614" s="128">
        <v>2082701</v>
      </c>
      <c r="Q614" s="205">
        <f t="shared" si="117"/>
        <v>0</v>
      </c>
      <c r="R614" s="222">
        <f t="shared" si="120"/>
        <v>0</v>
      </c>
    </row>
    <row r="615" ht="14.25" spans="1:18">
      <c r="A615" s="60" t="s">
        <v>497</v>
      </c>
      <c r="B615" s="213"/>
      <c r="C615" s="216">
        <v>0</v>
      </c>
      <c r="D615" s="212">
        <f t="shared" si="111"/>
        <v>0</v>
      </c>
      <c r="E615" s="60"/>
      <c r="F615" s="213"/>
      <c r="G615" s="214" t="s">
        <v>67</v>
      </c>
      <c r="H615" s="215">
        <v>2082702</v>
      </c>
      <c r="I615" s="128">
        <v>0</v>
      </c>
      <c r="J615" s="128">
        <v>2080804</v>
      </c>
      <c r="K615" s="128">
        <v>0</v>
      </c>
      <c r="O615" s="128">
        <v>2082702</v>
      </c>
      <c r="Q615" s="205">
        <f t="shared" si="117"/>
        <v>0</v>
      </c>
      <c r="R615" s="222">
        <f t="shared" si="120"/>
        <v>0</v>
      </c>
    </row>
    <row r="616" ht="14.25" spans="1:18">
      <c r="A616" s="60" t="s">
        <v>498</v>
      </c>
      <c r="B616" s="233">
        <v>628</v>
      </c>
      <c r="C616" s="216">
        <v>0</v>
      </c>
      <c r="D616" s="212">
        <f t="shared" si="111"/>
        <v>0</v>
      </c>
      <c r="E616" s="60"/>
      <c r="F616" s="213"/>
      <c r="G616" s="214" t="s">
        <v>67</v>
      </c>
      <c r="H616" s="215">
        <v>2082799</v>
      </c>
      <c r="I616" s="128">
        <v>628</v>
      </c>
      <c r="J616" s="128">
        <v>2080805</v>
      </c>
      <c r="K616" s="128">
        <v>173</v>
      </c>
      <c r="O616" s="128">
        <v>2082799</v>
      </c>
      <c r="Q616" s="205">
        <f t="shared" si="117"/>
        <v>0</v>
      </c>
      <c r="R616" s="222">
        <f t="shared" si="120"/>
        <v>0</v>
      </c>
    </row>
    <row r="617" ht="14.25" spans="1:18">
      <c r="A617" s="61" t="s">
        <v>499</v>
      </c>
      <c r="B617" s="210">
        <f t="shared" ref="B617:C617" si="122">SUM(B618:B624)</f>
        <v>206</v>
      </c>
      <c r="C617" s="211">
        <f t="shared" si="122"/>
        <v>189</v>
      </c>
      <c r="D617" s="212">
        <f t="shared" si="111"/>
        <v>91.747572815534</v>
      </c>
      <c r="E617" s="60"/>
      <c r="F617" s="213">
        <f>SUM(F618:F624)</f>
        <v>0</v>
      </c>
      <c r="G617" s="214" t="s">
        <v>65</v>
      </c>
      <c r="H617" s="215">
        <v>20828</v>
      </c>
      <c r="I617" s="128">
        <v>206</v>
      </c>
      <c r="J617" s="128">
        <v>2080806</v>
      </c>
      <c r="K617" s="128">
        <v>0</v>
      </c>
      <c r="O617" s="128">
        <v>20828</v>
      </c>
      <c r="Q617" s="205">
        <f t="shared" si="117"/>
        <v>0</v>
      </c>
      <c r="R617" s="222">
        <f t="shared" si="120"/>
        <v>0</v>
      </c>
    </row>
    <row r="618" ht="14.25" spans="1:18">
      <c r="A618" s="60" t="s">
        <v>66</v>
      </c>
      <c r="B618" s="233">
        <v>65</v>
      </c>
      <c r="C618" s="216">
        <v>74</v>
      </c>
      <c r="D618" s="212">
        <f t="shared" si="111"/>
        <v>113.846153846154</v>
      </c>
      <c r="E618" s="232"/>
      <c r="F618" s="213"/>
      <c r="G618" s="214" t="s">
        <v>67</v>
      </c>
      <c r="H618" s="215">
        <v>2082801</v>
      </c>
      <c r="I618" s="128">
        <v>65</v>
      </c>
      <c r="J618" s="128">
        <v>2080899</v>
      </c>
      <c r="K618" s="128">
        <v>18</v>
      </c>
      <c r="O618" s="128">
        <v>2082801</v>
      </c>
      <c r="P618" s="206">
        <v>737661.31</v>
      </c>
      <c r="Q618" s="205">
        <f t="shared" si="117"/>
        <v>74</v>
      </c>
      <c r="R618" s="222">
        <f t="shared" si="120"/>
        <v>73.766131</v>
      </c>
    </row>
    <row r="619" ht="14.25" spans="1:18">
      <c r="A619" s="60" t="s">
        <v>68</v>
      </c>
      <c r="B619" s="233">
        <v>17</v>
      </c>
      <c r="C619" s="216">
        <v>16</v>
      </c>
      <c r="D619" s="212">
        <f t="shared" si="111"/>
        <v>94.1176470588235</v>
      </c>
      <c r="E619" s="60"/>
      <c r="F619" s="213"/>
      <c r="G619" s="214" t="s">
        <v>67</v>
      </c>
      <c r="H619" s="215">
        <v>2082802</v>
      </c>
      <c r="I619" s="128">
        <v>17</v>
      </c>
      <c r="J619" s="128">
        <v>20809</v>
      </c>
      <c r="K619" s="128">
        <v>295</v>
      </c>
      <c r="O619" s="128">
        <v>2082802</v>
      </c>
      <c r="P619" s="206">
        <v>158000</v>
      </c>
      <c r="Q619" s="205">
        <f t="shared" si="117"/>
        <v>16</v>
      </c>
      <c r="R619" s="222">
        <f t="shared" si="120"/>
        <v>15.8</v>
      </c>
    </row>
    <row r="620" ht="14.25" spans="1:18">
      <c r="A620" s="60" t="s">
        <v>69</v>
      </c>
      <c r="B620" s="233">
        <v>0</v>
      </c>
      <c r="C620" s="216">
        <v>0</v>
      </c>
      <c r="D620" s="212">
        <f t="shared" si="111"/>
        <v>0</v>
      </c>
      <c r="E620" s="60"/>
      <c r="F620" s="213"/>
      <c r="G620" s="214" t="s">
        <v>67</v>
      </c>
      <c r="H620" s="215">
        <v>2082803</v>
      </c>
      <c r="I620" s="128">
        <v>0</v>
      </c>
      <c r="J620" s="128">
        <v>2080901</v>
      </c>
      <c r="K620" s="128">
        <v>126</v>
      </c>
      <c r="O620" s="128">
        <v>2082803</v>
      </c>
      <c r="Q620" s="205">
        <f t="shared" si="117"/>
        <v>0</v>
      </c>
      <c r="R620" s="222">
        <f t="shared" si="120"/>
        <v>0</v>
      </c>
    </row>
    <row r="621" ht="14.25" spans="1:18">
      <c r="A621" s="60" t="s">
        <v>500</v>
      </c>
      <c r="B621" s="233">
        <v>71</v>
      </c>
      <c r="C621" s="216">
        <v>80</v>
      </c>
      <c r="D621" s="212">
        <f t="shared" si="111"/>
        <v>112.676056338028</v>
      </c>
      <c r="E621" s="60"/>
      <c r="F621" s="213"/>
      <c r="G621" s="214" t="s">
        <v>67</v>
      </c>
      <c r="H621" s="215">
        <v>2082804</v>
      </c>
      <c r="I621" s="128">
        <v>71</v>
      </c>
      <c r="J621" s="128">
        <v>2080902</v>
      </c>
      <c r="K621" s="128">
        <v>13</v>
      </c>
      <c r="O621" s="128">
        <v>2082804</v>
      </c>
      <c r="P621" s="206">
        <v>702700</v>
      </c>
      <c r="Q621" s="205">
        <f t="shared" si="117"/>
        <v>70</v>
      </c>
      <c r="R621" s="222">
        <f t="shared" si="120"/>
        <v>70.27</v>
      </c>
    </row>
    <row r="622" ht="14.25" spans="1:18">
      <c r="A622" s="60" t="s">
        <v>501</v>
      </c>
      <c r="B622" s="233">
        <v>0</v>
      </c>
      <c r="C622" s="216">
        <v>0</v>
      </c>
      <c r="D622" s="212">
        <f t="shared" si="111"/>
        <v>0</v>
      </c>
      <c r="E622" s="60"/>
      <c r="F622" s="213"/>
      <c r="G622" s="214" t="s">
        <v>67</v>
      </c>
      <c r="H622" s="215">
        <v>2082805</v>
      </c>
      <c r="I622" s="128">
        <v>0</v>
      </c>
      <c r="J622" s="128">
        <v>2080903</v>
      </c>
      <c r="K622" s="128">
        <v>0</v>
      </c>
      <c r="O622" s="128">
        <v>2082805</v>
      </c>
      <c r="Q622" s="205">
        <f t="shared" si="117"/>
        <v>0</v>
      </c>
      <c r="R622" s="222">
        <f t="shared" si="120"/>
        <v>0</v>
      </c>
    </row>
    <row r="623" ht="14.25" spans="1:18">
      <c r="A623" s="60" t="s">
        <v>76</v>
      </c>
      <c r="B623" s="233">
        <v>0</v>
      </c>
      <c r="C623" s="216">
        <v>0</v>
      </c>
      <c r="D623" s="212">
        <f t="shared" si="111"/>
        <v>0</v>
      </c>
      <c r="E623" s="60"/>
      <c r="F623" s="213"/>
      <c r="G623" s="214" t="s">
        <v>67</v>
      </c>
      <c r="H623" s="215">
        <v>2082850</v>
      </c>
      <c r="I623" s="128">
        <v>0</v>
      </c>
      <c r="J623" s="128">
        <v>2080904</v>
      </c>
      <c r="K623" s="128">
        <v>0</v>
      </c>
      <c r="O623" s="128">
        <v>2082850</v>
      </c>
      <c r="Q623" s="205">
        <f t="shared" si="117"/>
        <v>0</v>
      </c>
      <c r="R623" s="222">
        <f t="shared" si="120"/>
        <v>0</v>
      </c>
    </row>
    <row r="624" ht="14.25" spans="1:18">
      <c r="A624" s="60" t="s">
        <v>502</v>
      </c>
      <c r="B624" s="233">
        <v>53</v>
      </c>
      <c r="C624" s="216">
        <v>19</v>
      </c>
      <c r="D624" s="212">
        <f t="shared" si="111"/>
        <v>35.8490566037736</v>
      </c>
      <c r="E624" s="60"/>
      <c r="F624" s="213"/>
      <c r="G624" s="214" t="s">
        <v>67</v>
      </c>
      <c r="H624" s="215">
        <v>2082899</v>
      </c>
      <c r="I624" s="128">
        <v>53</v>
      </c>
      <c r="J624" s="128">
        <v>2080905</v>
      </c>
      <c r="K624" s="128">
        <v>8</v>
      </c>
      <c r="O624" s="128">
        <v>2082899</v>
      </c>
      <c r="P624" s="206">
        <v>190340</v>
      </c>
      <c r="Q624" s="205">
        <f t="shared" si="117"/>
        <v>19</v>
      </c>
      <c r="R624" s="222">
        <f t="shared" si="120"/>
        <v>19.034</v>
      </c>
    </row>
    <row r="625" ht="14.25" spans="1:18">
      <c r="A625" s="60" t="s">
        <v>503</v>
      </c>
      <c r="B625" s="210">
        <f t="shared" ref="B625:C625" si="123">SUM(B626:B627)</f>
        <v>508</v>
      </c>
      <c r="C625" s="211">
        <f t="shared" si="123"/>
        <v>210</v>
      </c>
      <c r="D625" s="212">
        <f t="shared" si="111"/>
        <v>41.3385826771654</v>
      </c>
      <c r="E625" s="60"/>
      <c r="F625" s="213">
        <f>SUM(F626:F627)</f>
        <v>0</v>
      </c>
      <c r="G625" s="214" t="s">
        <v>65</v>
      </c>
      <c r="H625" s="215">
        <v>20830</v>
      </c>
      <c r="I625" s="128">
        <v>508</v>
      </c>
      <c r="J625" s="128">
        <v>2080999</v>
      </c>
      <c r="K625" s="128">
        <v>148</v>
      </c>
      <c r="O625" s="128">
        <v>20830</v>
      </c>
      <c r="Q625" s="205">
        <f t="shared" si="117"/>
        <v>0</v>
      </c>
      <c r="R625" s="222">
        <f t="shared" si="120"/>
        <v>0</v>
      </c>
    </row>
    <row r="626" ht="14.25" spans="1:18">
      <c r="A626" s="60" t="s">
        <v>504</v>
      </c>
      <c r="B626" s="213">
        <v>431</v>
      </c>
      <c r="C626" s="216">
        <v>205</v>
      </c>
      <c r="D626" s="212">
        <f t="shared" si="111"/>
        <v>47.5638051044084</v>
      </c>
      <c r="E626" s="60"/>
      <c r="F626" s="213"/>
      <c r="G626" s="214" t="s">
        <v>67</v>
      </c>
      <c r="H626" s="215">
        <v>2083001</v>
      </c>
      <c r="I626" s="128">
        <v>431</v>
      </c>
      <c r="J626" s="128">
        <v>20810</v>
      </c>
      <c r="K626" s="128">
        <v>60</v>
      </c>
      <c r="O626" s="128">
        <v>2083001</v>
      </c>
      <c r="Q626" s="205">
        <f t="shared" si="117"/>
        <v>0</v>
      </c>
      <c r="R626" s="222">
        <f t="shared" si="120"/>
        <v>0</v>
      </c>
    </row>
    <row r="627" ht="14.25" spans="1:18">
      <c r="A627" s="60" t="s">
        <v>505</v>
      </c>
      <c r="B627" s="213">
        <v>77</v>
      </c>
      <c r="C627" s="216">
        <v>5</v>
      </c>
      <c r="D627" s="212">
        <f t="shared" si="111"/>
        <v>6.49350649350649</v>
      </c>
      <c r="E627" s="60"/>
      <c r="F627" s="213"/>
      <c r="G627" s="214" t="s">
        <v>67</v>
      </c>
      <c r="H627" s="215">
        <v>2083099</v>
      </c>
      <c r="I627" s="128">
        <v>77</v>
      </c>
      <c r="J627" s="128">
        <v>2081001</v>
      </c>
      <c r="K627" s="128">
        <v>26</v>
      </c>
      <c r="O627" s="128">
        <v>2083099</v>
      </c>
      <c r="Q627" s="205">
        <f t="shared" si="117"/>
        <v>0</v>
      </c>
      <c r="R627" s="222">
        <f t="shared" si="120"/>
        <v>0</v>
      </c>
    </row>
    <row r="628" ht="14.25" spans="1:18">
      <c r="A628" s="60" t="s">
        <v>506</v>
      </c>
      <c r="B628" s="213">
        <v>0</v>
      </c>
      <c r="C628" s="216">
        <v>0</v>
      </c>
      <c r="D628" s="212">
        <f t="shared" si="111"/>
        <v>0</v>
      </c>
      <c r="E628" s="60"/>
      <c r="F628" s="213"/>
      <c r="G628" s="214" t="s">
        <v>65</v>
      </c>
      <c r="H628" s="215">
        <v>20899</v>
      </c>
      <c r="I628" s="128">
        <v>0</v>
      </c>
      <c r="J628" s="128">
        <v>2081002</v>
      </c>
      <c r="K628" s="128">
        <v>0</v>
      </c>
      <c r="O628" s="128">
        <v>20899</v>
      </c>
      <c r="Q628" s="205">
        <f t="shared" si="117"/>
        <v>0</v>
      </c>
      <c r="R628" s="222">
        <f t="shared" si="120"/>
        <v>0</v>
      </c>
    </row>
    <row r="629" ht="14.25" spans="1:18">
      <c r="A629" s="60" t="s">
        <v>507</v>
      </c>
      <c r="B629" s="210">
        <f>SUM(B630,B635,B649,B653,B665,B668,B672,B677,B681,B685,B688,B697,B698)</f>
        <v>25764</v>
      </c>
      <c r="C629" s="211">
        <f>SUM(C630,C635,C649,C653,C665,C668,C672,C677,C681,C685,C688,C697,C698)</f>
        <v>18113</v>
      </c>
      <c r="D629" s="212">
        <f t="shared" si="111"/>
        <v>70.3035242974693</v>
      </c>
      <c r="E629" s="60"/>
      <c r="F629" s="213">
        <f>SUM(F630,F635,F649,F653,F665,F668,F672,F677,F681,F685,F688,F697,F698)</f>
        <v>0</v>
      </c>
      <c r="G629" s="214" t="s">
        <v>63</v>
      </c>
      <c r="H629" s="215">
        <v>210</v>
      </c>
      <c r="I629" s="128">
        <v>25764</v>
      </c>
      <c r="J629" s="128">
        <v>2081003</v>
      </c>
      <c r="K629" s="128">
        <v>0</v>
      </c>
      <c r="O629" s="128">
        <v>210</v>
      </c>
      <c r="Q629" s="205">
        <f t="shared" si="117"/>
        <v>0</v>
      </c>
      <c r="R629" s="222">
        <f t="shared" si="120"/>
        <v>0</v>
      </c>
    </row>
    <row r="630" ht="14.25" spans="1:18">
      <c r="A630" s="60" t="s">
        <v>508</v>
      </c>
      <c r="B630" s="210">
        <f t="shared" ref="B630:C630" si="124">SUM(B631:B634)</f>
        <v>444</v>
      </c>
      <c r="C630" s="211">
        <f t="shared" si="124"/>
        <v>424</v>
      </c>
      <c r="D630" s="212">
        <f t="shared" si="111"/>
        <v>95.4954954954955</v>
      </c>
      <c r="E630" s="60"/>
      <c r="F630" s="213">
        <f>SUM(F631:F634)</f>
        <v>0</v>
      </c>
      <c r="G630" s="214" t="s">
        <v>65</v>
      </c>
      <c r="H630" s="215">
        <v>21001</v>
      </c>
      <c r="I630" s="128">
        <v>444</v>
      </c>
      <c r="J630" s="128">
        <v>2081004</v>
      </c>
      <c r="K630" s="128">
        <v>6</v>
      </c>
      <c r="O630" s="128">
        <v>21001</v>
      </c>
      <c r="Q630" s="205">
        <f t="shared" si="117"/>
        <v>0</v>
      </c>
      <c r="R630" s="222">
        <f t="shared" si="120"/>
        <v>0</v>
      </c>
    </row>
    <row r="631" ht="14.25" spans="1:18">
      <c r="A631" s="60" t="s">
        <v>66</v>
      </c>
      <c r="B631" s="213">
        <v>315</v>
      </c>
      <c r="C631" s="216">
        <v>318</v>
      </c>
      <c r="D631" s="212">
        <f t="shared" si="111"/>
        <v>100.952380952381</v>
      </c>
      <c r="E631" s="60"/>
      <c r="F631" s="213"/>
      <c r="G631" s="214" t="s">
        <v>67</v>
      </c>
      <c r="H631" s="215">
        <v>2100101</v>
      </c>
      <c r="I631" s="128">
        <v>315</v>
      </c>
      <c r="J631" s="128">
        <v>2081005</v>
      </c>
      <c r="K631" s="128">
        <v>28</v>
      </c>
      <c r="O631" s="128">
        <v>2100101</v>
      </c>
      <c r="P631" s="206">
        <v>3176187.1</v>
      </c>
      <c r="Q631" s="205">
        <f t="shared" si="117"/>
        <v>318</v>
      </c>
      <c r="R631" s="222">
        <f t="shared" si="120"/>
        <v>317.61871</v>
      </c>
    </row>
    <row r="632" ht="14.25" spans="1:18">
      <c r="A632" s="60" t="s">
        <v>68</v>
      </c>
      <c r="B632" s="213">
        <v>58</v>
      </c>
      <c r="C632" s="216">
        <v>51</v>
      </c>
      <c r="D632" s="212">
        <f t="shared" si="111"/>
        <v>87.9310344827586</v>
      </c>
      <c r="E632" s="60"/>
      <c r="F632" s="213"/>
      <c r="G632" s="214" t="s">
        <v>67</v>
      </c>
      <c r="H632" s="215">
        <v>2100102</v>
      </c>
      <c r="I632" s="128">
        <v>58</v>
      </c>
      <c r="J632" s="128">
        <v>2081006</v>
      </c>
      <c r="K632" s="128">
        <v>0</v>
      </c>
      <c r="O632" s="128">
        <v>2100102</v>
      </c>
      <c r="P632" s="206">
        <v>506711.9</v>
      </c>
      <c r="Q632" s="205">
        <f t="shared" si="117"/>
        <v>51</v>
      </c>
      <c r="R632" s="222">
        <f t="shared" si="120"/>
        <v>50.67119</v>
      </c>
    </row>
    <row r="633" ht="14.25" spans="1:18">
      <c r="A633" s="60" t="s">
        <v>69</v>
      </c>
      <c r="B633" s="213">
        <v>0</v>
      </c>
      <c r="C633" s="216">
        <v>0</v>
      </c>
      <c r="D633" s="212">
        <f t="shared" si="111"/>
        <v>0</v>
      </c>
      <c r="E633" s="60"/>
      <c r="F633" s="213"/>
      <c r="G633" s="214" t="s">
        <v>67</v>
      </c>
      <c r="H633" s="215">
        <v>2100103</v>
      </c>
      <c r="I633" s="128">
        <v>0</v>
      </c>
      <c r="J633" s="128">
        <v>2081099</v>
      </c>
      <c r="K633" s="128">
        <v>0</v>
      </c>
      <c r="O633" s="128">
        <v>2100103</v>
      </c>
      <c r="Q633" s="205">
        <f t="shared" si="117"/>
        <v>0</v>
      </c>
      <c r="R633" s="222">
        <f t="shared" si="120"/>
        <v>0</v>
      </c>
    </row>
    <row r="634" ht="14.25" spans="1:18">
      <c r="A634" s="60" t="s">
        <v>509</v>
      </c>
      <c r="B634" s="213">
        <v>71</v>
      </c>
      <c r="C634" s="216">
        <v>55</v>
      </c>
      <c r="D634" s="212">
        <f t="shared" si="111"/>
        <v>77.4647887323944</v>
      </c>
      <c r="E634" s="60"/>
      <c r="F634" s="213"/>
      <c r="G634" s="214" t="s">
        <v>67</v>
      </c>
      <c r="H634" s="215">
        <v>2100199</v>
      </c>
      <c r="I634" s="128">
        <v>71</v>
      </c>
      <c r="J634" s="128">
        <v>20811</v>
      </c>
      <c r="K634" s="128">
        <v>962</v>
      </c>
      <c r="O634" s="128">
        <v>2100199</v>
      </c>
      <c r="P634" s="206">
        <v>291504</v>
      </c>
      <c r="Q634" s="205">
        <f t="shared" si="117"/>
        <v>29</v>
      </c>
      <c r="R634" s="222">
        <f t="shared" si="120"/>
        <v>29.1504</v>
      </c>
    </row>
    <row r="635" ht="14.25" spans="1:18">
      <c r="A635" s="60" t="s">
        <v>510</v>
      </c>
      <c r="B635" s="210">
        <f t="shared" ref="B635:C635" si="125">SUM(B636:B648)</f>
        <v>8349</v>
      </c>
      <c r="C635" s="211">
        <f t="shared" si="125"/>
        <v>2659</v>
      </c>
      <c r="D635" s="212">
        <f t="shared" si="111"/>
        <v>31.8481255240149</v>
      </c>
      <c r="E635" s="60"/>
      <c r="F635" s="213">
        <f>SUM(F636:F648)</f>
        <v>0</v>
      </c>
      <c r="G635" s="214" t="s">
        <v>65</v>
      </c>
      <c r="H635" s="215">
        <v>21002</v>
      </c>
      <c r="I635" s="128">
        <v>8349</v>
      </c>
      <c r="J635" s="128">
        <v>2081101</v>
      </c>
      <c r="K635" s="128">
        <v>110</v>
      </c>
      <c r="O635" s="128">
        <v>21002</v>
      </c>
      <c r="Q635" s="205">
        <f t="shared" si="117"/>
        <v>0</v>
      </c>
      <c r="R635" s="222">
        <f t="shared" si="120"/>
        <v>0</v>
      </c>
    </row>
    <row r="636" ht="14.25" spans="1:18">
      <c r="A636" s="60" t="s">
        <v>511</v>
      </c>
      <c r="B636" s="213">
        <v>7892</v>
      </c>
      <c r="C636" s="216">
        <v>2408</v>
      </c>
      <c r="D636" s="212">
        <f t="shared" si="111"/>
        <v>30.5119107957425</v>
      </c>
      <c r="E636" s="60"/>
      <c r="F636" s="213"/>
      <c r="G636" s="214" t="s">
        <v>67</v>
      </c>
      <c r="H636" s="215">
        <v>2100201</v>
      </c>
      <c r="I636" s="128">
        <v>7892</v>
      </c>
      <c r="J636" s="128">
        <v>2081102</v>
      </c>
      <c r="K636" s="128">
        <v>54</v>
      </c>
      <c r="O636" s="128">
        <v>2100201</v>
      </c>
      <c r="P636" s="206">
        <v>7783095.05</v>
      </c>
      <c r="Q636" s="205">
        <f t="shared" si="117"/>
        <v>778</v>
      </c>
      <c r="R636" s="222">
        <f t="shared" si="120"/>
        <v>778.309505</v>
      </c>
    </row>
    <row r="637" ht="14.25" spans="1:18">
      <c r="A637" s="60" t="s">
        <v>512</v>
      </c>
      <c r="B637" s="213">
        <v>439</v>
      </c>
      <c r="C637" s="216">
        <v>251</v>
      </c>
      <c r="D637" s="212">
        <f t="shared" si="111"/>
        <v>57.1753986332574</v>
      </c>
      <c r="E637" s="60"/>
      <c r="F637" s="213"/>
      <c r="G637" s="214" t="s">
        <v>67</v>
      </c>
      <c r="H637" s="215">
        <v>2100202</v>
      </c>
      <c r="I637" s="128">
        <v>439</v>
      </c>
      <c r="J637" s="128">
        <v>2081103</v>
      </c>
      <c r="K637" s="128">
        <v>0</v>
      </c>
      <c r="O637" s="128">
        <v>2100202</v>
      </c>
      <c r="P637" s="206">
        <v>2511774.97</v>
      </c>
      <c r="Q637" s="205">
        <f t="shared" si="117"/>
        <v>251</v>
      </c>
      <c r="R637" s="222">
        <f t="shared" si="120"/>
        <v>251.177497</v>
      </c>
    </row>
    <row r="638" ht="14.25" spans="1:18">
      <c r="A638" s="60" t="s">
        <v>513</v>
      </c>
      <c r="B638" s="213">
        <v>0</v>
      </c>
      <c r="C638" s="216">
        <v>0</v>
      </c>
      <c r="D638" s="212">
        <f t="shared" si="111"/>
        <v>0</v>
      </c>
      <c r="E638" s="60"/>
      <c r="F638" s="213"/>
      <c r="G638" s="214" t="s">
        <v>67</v>
      </c>
      <c r="H638" s="215">
        <v>2100203</v>
      </c>
      <c r="I638" s="128">
        <v>0</v>
      </c>
      <c r="J638" s="128">
        <v>2081104</v>
      </c>
      <c r="K638" s="128">
        <v>93</v>
      </c>
      <c r="O638" s="128">
        <v>2100203</v>
      </c>
      <c r="Q638" s="205">
        <f t="shared" si="117"/>
        <v>0</v>
      </c>
      <c r="R638" s="222">
        <f t="shared" si="120"/>
        <v>0</v>
      </c>
    </row>
    <row r="639" ht="14.25" spans="1:18">
      <c r="A639" s="60" t="s">
        <v>514</v>
      </c>
      <c r="B639" s="213">
        <v>0</v>
      </c>
      <c r="C639" s="216">
        <v>0</v>
      </c>
      <c r="D639" s="212">
        <f t="shared" si="111"/>
        <v>0</v>
      </c>
      <c r="E639" s="232"/>
      <c r="F639" s="213"/>
      <c r="G639" s="214" t="s">
        <v>67</v>
      </c>
      <c r="H639" s="215">
        <v>2100204</v>
      </c>
      <c r="I639" s="128">
        <v>0</v>
      </c>
      <c r="J639" s="128">
        <v>2081105</v>
      </c>
      <c r="K639" s="128">
        <v>106</v>
      </c>
      <c r="O639" s="128">
        <v>2100204</v>
      </c>
      <c r="Q639" s="205">
        <f t="shared" si="117"/>
        <v>0</v>
      </c>
      <c r="R639" s="222">
        <f t="shared" si="120"/>
        <v>0</v>
      </c>
    </row>
    <row r="640" ht="14.25" spans="1:18">
      <c r="A640" s="60" t="s">
        <v>515</v>
      </c>
      <c r="B640" s="213">
        <v>0</v>
      </c>
      <c r="C640" s="216">
        <v>0</v>
      </c>
      <c r="D640" s="212">
        <f t="shared" si="111"/>
        <v>0</v>
      </c>
      <c r="E640" s="232"/>
      <c r="F640" s="213"/>
      <c r="G640" s="214" t="s">
        <v>67</v>
      </c>
      <c r="H640" s="215">
        <v>2100205</v>
      </c>
      <c r="I640" s="128">
        <v>0</v>
      </c>
      <c r="J640" s="128">
        <v>2081106</v>
      </c>
      <c r="K640" s="128">
        <v>0</v>
      </c>
      <c r="O640" s="128">
        <v>2100205</v>
      </c>
      <c r="Q640" s="205">
        <f t="shared" si="117"/>
        <v>0</v>
      </c>
      <c r="R640" s="222">
        <f t="shared" si="120"/>
        <v>0</v>
      </c>
    </row>
    <row r="641" ht="14.25" spans="1:18">
      <c r="A641" s="60" t="s">
        <v>516</v>
      </c>
      <c r="B641" s="213">
        <v>4</v>
      </c>
      <c r="C641" s="216">
        <v>0</v>
      </c>
      <c r="D641" s="212">
        <f t="shared" si="111"/>
        <v>0</v>
      </c>
      <c r="E641" s="232"/>
      <c r="F641" s="213"/>
      <c r="G641" s="214" t="s">
        <v>67</v>
      </c>
      <c r="H641" s="215">
        <v>2100206</v>
      </c>
      <c r="I641" s="128">
        <v>4</v>
      </c>
      <c r="J641" s="128">
        <v>2081107</v>
      </c>
      <c r="K641" s="128">
        <v>567</v>
      </c>
      <c r="O641" s="128">
        <v>2100206</v>
      </c>
      <c r="Q641" s="205">
        <f t="shared" si="117"/>
        <v>0</v>
      </c>
      <c r="R641" s="222">
        <f t="shared" si="120"/>
        <v>0</v>
      </c>
    </row>
    <row r="642" ht="14.25" spans="1:18">
      <c r="A642" s="60" t="s">
        <v>517</v>
      </c>
      <c r="B642" s="213">
        <v>0</v>
      </c>
      <c r="C642" s="216">
        <v>0</v>
      </c>
      <c r="D642" s="212">
        <f t="shared" si="111"/>
        <v>0</v>
      </c>
      <c r="E642" s="60"/>
      <c r="F642" s="213"/>
      <c r="G642" s="214" t="s">
        <v>67</v>
      </c>
      <c r="H642" s="215">
        <v>2100207</v>
      </c>
      <c r="I642" s="128">
        <v>0</v>
      </c>
      <c r="J642" s="128">
        <v>2081199</v>
      </c>
      <c r="K642" s="128">
        <v>32</v>
      </c>
      <c r="O642" s="128">
        <v>2100207</v>
      </c>
      <c r="Q642" s="205">
        <f t="shared" si="117"/>
        <v>0</v>
      </c>
      <c r="R642" s="222">
        <f t="shared" si="120"/>
        <v>0</v>
      </c>
    </row>
    <row r="643" ht="14.25" spans="1:18">
      <c r="A643" s="60" t="s">
        <v>518</v>
      </c>
      <c r="B643" s="213">
        <v>0</v>
      </c>
      <c r="C643" s="216">
        <v>0</v>
      </c>
      <c r="D643" s="212">
        <f t="shared" si="111"/>
        <v>0</v>
      </c>
      <c r="E643" s="60"/>
      <c r="F643" s="213"/>
      <c r="G643" s="214" t="s">
        <v>67</v>
      </c>
      <c r="H643" s="215">
        <v>2100208</v>
      </c>
      <c r="I643" s="128">
        <v>0</v>
      </c>
      <c r="J643" s="128">
        <v>20816</v>
      </c>
      <c r="K643" s="128">
        <v>0</v>
      </c>
      <c r="O643" s="128">
        <v>2100208</v>
      </c>
      <c r="Q643" s="205">
        <f t="shared" si="117"/>
        <v>0</v>
      </c>
      <c r="R643" s="222">
        <f t="shared" si="120"/>
        <v>0</v>
      </c>
    </row>
    <row r="644" ht="14.25" spans="1:18">
      <c r="A644" s="60" t="s">
        <v>519</v>
      </c>
      <c r="B644" s="213">
        <v>0</v>
      </c>
      <c r="C644" s="216">
        <v>0</v>
      </c>
      <c r="D644" s="212">
        <f t="shared" si="111"/>
        <v>0</v>
      </c>
      <c r="E644" s="60"/>
      <c r="F644" s="213"/>
      <c r="G644" s="214" t="s">
        <v>67</v>
      </c>
      <c r="H644" s="215">
        <v>2100209</v>
      </c>
      <c r="I644" s="128">
        <v>0</v>
      </c>
      <c r="J644" s="128">
        <v>2081601</v>
      </c>
      <c r="K644" s="128">
        <v>0</v>
      </c>
      <c r="O644" s="128">
        <v>2100209</v>
      </c>
      <c r="Q644" s="205">
        <f t="shared" si="117"/>
        <v>0</v>
      </c>
      <c r="R644" s="222">
        <f t="shared" si="120"/>
        <v>0</v>
      </c>
    </row>
    <row r="645" ht="14.25" spans="1:18">
      <c r="A645" s="60" t="s">
        <v>520</v>
      </c>
      <c r="B645" s="213">
        <v>0</v>
      </c>
      <c r="C645" s="216">
        <v>0</v>
      </c>
      <c r="D645" s="212">
        <f t="shared" si="111"/>
        <v>0</v>
      </c>
      <c r="E645" s="60"/>
      <c r="F645" s="213"/>
      <c r="G645" s="214" t="s">
        <v>67</v>
      </c>
      <c r="H645" s="215">
        <v>2100210</v>
      </c>
      <c r="I645" s="128">
        <v>0</v>
      </c>
      <c r="J645" s="128">
        <v>2081602</v>
      </c>
      <c r="K645" s="128">
        <v>0</v>
      </c>
      <c r="O645" s="128">
        <v>2100210</v>
      </c>
      <c r="Q645" s="205">
        <f t="shared" si="117"/>
        <v>0</v>
      </c>
      <c r="R645" s="222">
        <f t="shared" si="120"/>
        <v>0</v>
      </c>
    </row>
    <row r="646" ht="14.25" spans="1:18">
      <c r="A646" s="60" t="s">
        <v>521</v>
      </c>
      <c r="B646" s="213">
        <v>0</v>
      </c>
      <c r="C646" s="216">
        <v>0</v>
      </c>
      <c r="D646" s="212">
        <f t="shared" ref="D646:D709" si="126">IF(B646=0,,C646/B646*100)</f>
        <v>0</v>
      </c>
      <c r="E646" s="60"/>
      <c r="F646" s="213"/>
      <c r="G646" s="214" t="s">
        <v>67</v>
      </c>
      <c r="H646" s="215">
        <v>2100211</v>
      </c>
      <c r="I646" s="128">
        <v>0</v>
      </c>
      <c r="J646" s="128">
        <v>2081603</v>
      </c>
      <c r="K646" s="128">
        <v>0</v>
      </c>
      <c r="O646" s="128">
        <v>2100211</v>
      </c>
      <c r="Q646" s="205">
        <f t="shared" si="117"/>
        <v>0</v>
      </c>
      <c r="R646" s="222">
        <f t="shared" si="120"/>
        <v>0</v>
      </c>
    </row>
    <row r="647" ht="14.25" spans="1:18">
      <c r="A647" s="60" t="s">
        <v>522</v>
      </c>
      <c r="B647" s="213">
        <v>0</v>
      </c>
      <c r="C647" s="216">
        <v>0</v>
      </c>
      <c r="D647" s="212">
        <f t="shared" si="126"/>
        <v>0</v>
      </c>
      <c r="E647" s="60"/>
      <c r="F647" s="213"/>
      <c r="G647" s="214" t="s">
        <v>67</v>
      </c>
      <c r="H647" s="215">
        <v>2100212</v>
      </c>
      <c r="I647" s="128">
        <v>0</v>
      </c>
      <c r="J647" s="128">
        <v>2081699</v>
      </c>
      <c r="K647" s="128">
        <v>0</v>
      </c>
      <c r="O647" s="128">
        <v>2100212</v>
      </c>
      <c r="Q647" s="205">
        <f t="shared" si="117"/>
        <v>0</v>
      </c>
      <c r="R647" s="222">
        <f t="shared" si="120"/>
        <v>0</v>
      </c>
    </row>
    <row r="648" ht="14.25" spans="1:18">
      <c r="A648" s="60" t="s">
        <v>523</v>
      </c>
      <c r="B648" s="213">
        <v>14</v>
      </c>
      <c r="C648" s="216">
        <v>0</v>
      </c>
      <c r="D648" s="212">
        <f t="shared" si="126"/>
        <v>0</v>
      </c>
      <c r="E648" s="60"/>
      <c r="F648" s="213"/>
      <c r="G648" s="214" t="s">
        <v>67</v>
      </c>
      <c r="H648" s="215">
        <v>2100299</v>
      </c>
      <c r="I648" s="128">
        <v>14</v>
      </c>
      <c r="J648" s="128">
        <v>20819</v>
      </c>
      <c r="K648" s="128">
        <v>3641</v>
      </c>
      <c r="O648" s="128">
        <v>2100299</v>
      </c>
      <c r="Q648" s="205">
        <f t="shared" si="117"/>
        <v>0</v>
      </c>
      <c r="R648" s="222">
        <f t="shared" si="120"/>
        <v>0</v>
      </c>
    </row>
    <row r="649" ht="14.25" spans="1:18">
      <c r="A649" s="60" t="s">
        <v>524</v>
      </c>
      <c r="B649" s="210">
        <f t="shared" ref="B649:C649" si="127">SUM(B650:B652)</f>
        <v>2146</v>
      </c>
      <c r="C649" s="211">
        <f t="shared" si="127"/>
        <v>2283</v>
      </c>
      <c r="D649" s="212">
        <f t="shared" si="126"/>
        <v>106.383970177074</v>
      </c>
      <c r="E649" s="232"/>
      <c r="F649" s="213">
        <f>SUM(F650:F652)</f>
        <v>0</v>
      </c>
      <c r="G649" s="214" t="s">
        <v>65</v>
      </c>
      <c r="H649" s="215">
        <v>21003</v>
      </c>
      <c r="I649" s="128">
        <v>2146</v>
      </c>
      <c r="J649" s="128">
        <v>2081901</v>
      </c>
      <c r="K649" s="128">
        <v>0</v>
      </c>
      <c r="O649" s="128">
        <v>21003</v>
      </c>
      <c r="Q649" s="205">
        <f t="shared" si="117"/>
        <v>0</v>
      </c>
      <c r="R649" s="222">
        <f t="shared" si="120"/>
        <v>0</v>
      </c>
    </row>
    <row r="650" ht="14.25" spans="1:18">
      <c r="A650" s="60" t="s">
        <v>525</v>
      </c>
      <c r="B650" s="213"/>
      <c r="C650" s="216">
        <v>0</v>
      </c>
      <c r="D650" s="212">
        <f t="shared" si="126"/>
        <v>0</v>
      </c>
      <c r="E650" s="232"/>
      <c r="F650" s="213"/>
      <c r="G650" s="214" t="s">
        <v>67</v>
      </c>
      <c r="H650" s="215">
        <v>2100301</v>
      </c>
      <c r="I650" s="128">
        <v>0</v>
      </c>
      <c r="J650" s="128">
        <v>2081902</v>
      </c>
      <c r="K650" s="128">
        <v>3641</v>
      </c>
      <c r="O650" s="128">
        <v>2100301</v>
      </c>
      <c r="Q650" s="205">
        <f t="shared" si="117"/>
        <v>0</v>
      </c>
      <c r="R650" s="222">
        <f t="shared" si="120"/>
        <v>0</v>
      </c>
    </row>
    <row r="651" ht="14.25" spans="1:18">
      <c r="A651" s="60" t="s">
        <v>526</v>
      </c>
      <c r="B651" s="213">
        <v>1622</v>
      </c>
      <c r="C651" s="216">
        <v>1763</v>
      </c>
      <c r="D651" s="212">
        <f t="shared" si="126"/>
        <v>108.692971639951</v>
      </c>
      <c r="E651" s="232"/>
      <c r="F651" s="213"/>
      <c r="G651" s="214" t="s">
        <v>67</v>
      </c>
      <c r="H651" s="215">
        <v>2100302</v>
      </c>
      <c r="I651" s="128">
        <v>1622</v>
      </c>
      <c r="J651" s="128">
        <v>20820</v>
      </c>
      <c r="K651" s="128">
        <v>170</v>
      </c>
      <c r="O651" s="128">
        <v>2100302</v>
      </c>
      <c r="P651" s="206">
        <v>16372360.86</v>
      </c>
      <c r="Q651" s="205">
        <f t="shared" si="117"/>
        <v>1637</v>
      </c>
      <c r="R651" s="222">
        <f t="shared" si="120"/>
        <v>1637.236086</v>
      </c>
    </row>
    <row r="652" ht="14.25" spans="1:18">
      <c r="A652" s="60" t="s">
        <v>527</v>
      </c>
      <c r="B652" s="213">
        <v>524</v>
      </c>
      <c r="C652" s="216">
        <v>520</v>
      </c>
      <c r="D652" s="212">
        <f t="shared" si="126"/>
        <v>99.236641221374</v>
      </c>
      <c r="E652" s="232"/>
      <c r="F652" s="213"/>
      <c r="G652" s="214" t="s">
        <v>67</v>
      </c>
      <c r="H652" s="215">
        <v>2100399</v>
      </c>
      <c r="I652" s="128">
        <v>524</v>
      </c>
      <c r="J652" s="128">
        <v>2082001</v>
      </c>
      <c r="K652" s="128">
        <v>145</v>
      </c>
      <c r="O652" s="128">
        <v>2100399</v>
      </c>
      <c r="P652" s="206">
        <v>430517.25</v>
      </c>
      <c r="Q652" s="205">
        <f t="shared" si="117"/>
        <v>43</v>
      </c>
      <c r="R652" s="222">
        <f t="shared" si="120"/>
        <v>43.051725</v>
      </c>
    </row>
    <row r="653" ht="14.25" spans="1:18">
      <c r="A653" s="60" t="s">
        <v>528</v>
      </c>
      <c r="B653" s="210">
        <f t="shared" ref="B653:C653" si="128">SUM(B654:B664)</f>
        <v>3172</v>
      </c>
      <c r="C653" s="211">
        <f t="shared" si="128"/>
        <v>2466</v>
      </c>
      <c r="D653" s="212">
        <f t="shared" si="126"/>
        <v>77.7427490542245</v>
      </c>
      <c r="E653" s="232"/>
      <c r="F653" s="213">
        <f>SUM(F654:F664)</f>
        <v>0</v>
      </c>
      <c r="G653" s="214" t="s">
        <v>65</v>
      </c>
      <c r="H653" s="215">
        <v>21004</v>
      </c>
      <c r="I653" s="128">
        <v>3172</v>
      </c>
      <c r="J653" s="128">
        <v>2082002</v>
      </c>
      <c r="K653" s="128">
        <v>25</v>
      </c>
      <c r="O653" s="128">
        <v>21004</v>
      </c>
      <c r="Q653" s="205">
        <f t="shared" si="117"/>
        <v>0</v>
      </c>
      <c r="R653" s="222">
        <f t="shared" si="120"/>
        <v>0</v>
      </c>
    </row>
    <row r="654" ht="14.25" spans="1:18">
      <c r="A654" s="60" t="s">
        <v>529</v>
      </c>
      <c r="B654" s="213">
        <v>537</v>
      </c>
      <c r="C654" s="216">
        <v>325</v>
      </c>
      <c r="D654" s="212">
        <f t="shared" si="126"/>
        <v>60.5214152700186</v>
      </c>
      <c r="E654" s="232"/>
      <c r="F654" s="213"/>
      <c r="G654" s="214" t="s">
        <v>67</v>
      </c>
      <c r="H654" s="215">
        <v>2100401</v>
      </c>
      <c r="I654" s="128">
        <v>537</v>
      </c>
      <c r="J654" s="128">
        <v>20821</v>
      </c>
      <c r="K654" s="128">
        <v>709</v>
      </c>
      <c r="O654" s="128">
        <v>2100401</v>
      </c>
      <c r="P654" s="206">
        <v>3245355.66</v>
      </c>
      <c r="Q654" s="205">
        <f t="shared" si="117"/>
        <v>325</v>
      </c>
      <c r="R654" s="222">
        <f t="shared" si="120"/>
        <v>324.535566</v>
      </c>
    </row>
    <row r="655" ht="14.25" spans="1:18">
      <c r="A655" s="60" t="s">
        <v>530</v>
      </c>
      <c r="B655" s="213">
        <v>155</v>
      </c>
      <c r="C655" s="216">
        <v>151</v>
      </c>
      <c r="D655" s="212">
        <f t="shared" si="126"/>
        <v>97.4193548387097</v>
      </c>
      <c r="E655" s="232"/>
      <c r="F655" s="213"/>
      <c r="G655" s="214" t="s">
        <v>67</v>
      </c>
      <c r="H655" s="215">
        <v>2100402</v>
      </c>
      <c r="I655" s="128">
        <v>155</v>
      </c>
      <c r="J655" s="128">
        <v>2082101</v>
      </c>
      <c r="K655" s="128">
        <v>0</v>
      </c>
      <c r="O655" s="128">
        <v>2100402</v>
      </c>
      <c r="P655" s="206">
        <v>1509800.96</v>
      </c>
      <c r="Q655" s="205">
        <f t="shared" si="117"/>
        <v>151</v>
      </c>
      <c r="R655" s="222">
        <f t="shared" si="120"/>
        <v>150.980096</v>
      </c>
    </row>
    <row r="656" ht="14.25" spans="1:18">
      <c r="A656" s="60" t="s">
        <v>531</v>
      </c>
      <c r="B656" s="213">
        <v>480</v>
      </c>
      <c r="C656" s="216">
        <v>397</v>
      </c>
      <c r="D656" s="212">
        <f t="shared" si="126"/>
        <v>82.7083333333333</v>
      </c>
      <c r="E656" s="232"/>
      <c r="F656" s="213"/>
      <c r="G656" s="214" t="s">
        <v>67</v>
      </c>
      <c r="H656" s="215">
        <v>2100403</v>
      </c>
      <c r="I656" s="128">
        <v>480</v>
      </c>
      <c r="J656" s="128">
        <v>2082102</v>
      </c>
      <c r="K656" s="128">
        <v>709</v>
      </c>
      <c r="O656" s="128">
        <v>2100403</v>
      </c>
      <c r="P656" s="206">
        <v>3974389.93</v>
      </c>
      <c r="Q656" s="205">
        <f t="shared" si="117"/>
        <v>397</v>
      </c>
      <c r="R656" s="222">
        <f t="shared" si="120"/>
        <v>397.438993</v>
      </c>
    </row>
    <row r="657" ht="14.25" spans="1:18">
      <c r="A657" s="60" t="s">
        <v>532</v>
      </c>
      <c r="B657" s="213">
        <v>0</v>
      </c>
      <c r="C657" s="216">
        <v>0</v>
      </c>
      <c r="D657" s="212">
        <f t="shared" si="126"/>
        <v>0</v>
      </c>
      <c r="E657" s="232"/>
      <c r="F657" s="213"/>
      <c r="G657" s="214" t="s">
        <v>67</v>
      </c>
      <c r="H657" s="215">
        <v>2100404</v>
      </c>
      <c r="I657" s="128">
        <v>0</v>
      </c>
      <c r="J657" s="128">
        <v>20824</v>
      </c>
      <c r="K657" s="128">
        <v>0</v>
      </c>
      <c r="O657" s="128">
        <v>2100404</v>
      </c>
      <c r="Q657" s="205">
        <f t="shared" si="117"/>
        <v>0</v>
      </c>
      <c r="R657" s="222">
        <f t="shared" si="120"/>
        <v>0</v>
      </c>
    </row>
    <row r="658" ht="14.25" spans="1:18">
      <c r="A658" s="60" t="s">
        <v>533</v>
      </c>
      <c r="B658" s="213">
        <v>0</v>
      </c>
      <c r="C658" s="216">
        <v>0</v>
      </c>
      <c r="D658" s="212">
        <f t="shared" si="126"/>
        <v>0</v>
      </c>
      <c r="E658" s="60"/>
      <c r="F658" s="213"/>
      <c r="G658" s="214" t="s">
        <v>67</v>
      </c>
      <c r="H658" s="215">
        <v>2100405</v>
      </c>
      <c r="I658" s="128">
        <v>0</v>
      </c>
      <c r="J658" s="128">
        <v>2082401</v>
      </c>
      <c r="K658" s="128">
        <v>0</v>
      </c>
      <c r="O658" s="128">
        <v>2100405</v>
      </c>
      <c r="Q658" s="205">
        <f t="shared" si="117"/>
        <v>0</v>
      </c>
      <c r="R658" s="222">
        <f t="shared" si="120"/>
        <v>0</v>
      </c>
    </row>
    <row r="659" ht="14.25" spans="1:18">
      <c r="A659" s="60" t="s">
        <v>534</v>
      </c>
      <c r="B659" s="213">
        <v>0</v>
      </c>
      <c r="C659" s="216">
        <v>0</v>
      </c>
      <c r="D659" s="212">
        <f t="shared" si="126"/>
        <v>0</v>
      </c>
      <c r="E659" s="60"/>
      <c r="F659" s="213"/>
      <c r="G659" s="214" t="s">
        <v>67</v>
      </c>
      <c r="H659" s="215">
        <v>2100406</v>
      </c>
      <c r="I659" s="128">
        <v>0</v>
      </c>
      <c r="J659" s="128">
        <v>2082402</v>
      </c>
      <c r="K659" s="128">
        <v>0</v>
      </c>
      <c r="O659" s="128">
        <v>2100406</v>
      </c>
      <c r="Q659" s="205">
        <f t="shared" si="117"/>
        <v>0</v>
      </c>
      <c r="R659" s="222">
        <f t="shared" si="120"/>
        <v>0</v>
      </c>
    </row>
    <row r="660" ht="14.25" spans="1:18">
      <c r="A660" s="60" t="s">
        <v>535</v>
      </c>
      <c r="B660" s="213">
        <v>0</v>
      </c>
      <c r="C660" s="216">
        <v>0</v>
      </c>
      <c r="D660" s="212">
        <f t="shared" si="126"/>
        <v>0</v>
      </c>
      <c r="E660" s="60"/>
      <c r="F660" s="213"/>
      <c r="G660" s="214" t="s">
        <v>67</v>
      </c>
      <c r="H660" s="215">
        <v>2100407</v>
      </c>
      <c r="I660" s="128">
        <v>0</v>
      </c>
      <c r="J660" s="128">
        <v>20825</v>
      </c>
      <c r="K660" s="128">
        <v>1</v>
      </c>
      <c r="O660" s="128">
        <v>2100407</v>
      </c>
      <c r="Q660" s="205">
        <f t="shared" si="117"/>
        <v>0</v>
      </c>
      <c r="R660" s="222">
        <f t="shared" si="120"/>
        <v>0</v>
      </c>
    </row>
    <row r="661" ht="14.25" spans="1:18">
      <c r="A661" s="60" t="s">
        <v>536</v>
      </c>
      <c r="B661" s="213">
        <v>1485</v>
      </c>
      <c r="C661" s="216">
        <v>1067</v>
      </c>
      <c r="D661" s="212">
        <f t="shared" si="126"/>
        <v>71.8518518518519</v>
      </c>
      <c r="E661" s="60"/>
      <c r="F661" s="213"/>
      <c r="G661" s="214" t="s">
        <v>67</v>
      </c>
      <c r="H661" s="215">
        <v>2100408</v>
      </c>
      <c r="I661" s="128">
        <v>1485</v>
      </c>
      <c r="J661" s="128">
        <v>2082501</v>
      </c>
      <c r="K661" s="128">
        <v>0</v>
      </c>
      <c r="O661" s="128">
        <v>2100408</v>
      </c>
      <c r="P661" s="206">
        <v>584486.25</v>
      </c>
      <c r="Q661" s="205">
        <f t="shared" si="117"/>
        <v>58</v>
      </c>
      <c r="R661" s="222">
        <f t="shared" si="120"/>
        <v>58.448625</v>
      </c>
    </row>
    <row r="662" ht="14.25" spans="1:18">
      <c r="A662" s="60" t="s">
        <v>537</v>
      </c>
      <c r="B662" s="213">
        <v>421</v>
      </c>
      <c r="C662" s="216">
        <v>480</v>
      </c>
      <c r="D662" s="212">
        <f t="shared" si="126"/>
        <v>114.014251781473</v>
      </c>
      <c r="E662" s="60"/>
      <c r="F662" s="213"/>
      <c r="G662" s="214" t="s">
        <v>67</v>
      </c>
      <c r="H662" s="215">
        <v>2100409</v>
      </c>
      <c r="I662" s="128">
        <v>421</v>
      </c>
      <c r="J662" s="128">
        <v>2082502</v>
      </c>
      <c r="K662" s="128">
        <v>1</v>
      </c>
      <c r="O662" s="128">
        <v>2100409</v>
      </c>
      <c r="P662" s="206">
        <v>3070000</v>
      </c>
      <c r="Q662" s="205">
        <f t="shared" si="117"/>
        <v>307</v>
      </c>
      <c r="R662" s="222">
        <f t="shared" si="120"/>
        <v>307</v>
      </c>
    </row>
    <row r="663" ht="14.25" spans="1:18">
      <c r="A663" s="60" t="s">
        <v>538</v>
      </c>
      <c r="B663" s="213">
        <v>2</v>
      </c>
      <c r="C663" s="216">
        <v>1</v>
      </c>
      <c r="D663" s="212">
        <f t="shared" si="126"/>
        <v>50</v>
      </c>
      <c r="E663" s="60"/>
      <c r="F663" s="213"/>
      <c r="G663" s="214" t="s">
        <v>67</v>
      </c>
      <c r="H663" s="215">
        <v>2100410</v>
      </c>
      <c r="I663" s="128">
        <v>2</v>
      </c>
      <c r="J663" s="128">
        <v>20826</v>
      </c>
      <c r="K663" s="128">
        <v>4618</v>
      </c>
      <c r="O663" s="128">
        <v>2100410</v>
      </c>
      <c r="P663" s="206">
        <v>10000</v>
      </c>
      <c r="Q663" s="205">
        <f t="shared" si="117"/>
        <v>1</v>
      </c>
      <c r="R663" s="222">
        <f t="shared" si="120"/>
        <v>1</v>
      </c>
    </row>
    <row r="664" ht="14.25" spans="1:18">
      <c r="A664" s="60" t="s">
        <v>539</v>
      </c>
      <c r="B664" s="213">
        <v>92</v>
      </c>
      <c r="C664" s="216">
        <v>45</v>
      </c>
      <c r="D664" s="212">
        <f t="shared" si="126"/>
        <v>48.9130434782609</v>
      </c>
      <c r="E664" s="60"/>
      <c r="F664" s="213"/>
      <c r="G664" s="214" t="s">
        <v>67</v>
      </c>
      <c r="H664" s="215">
        <v>2100499</v>
      </c>
      <c r="I664" s="128">
        <v>92</v>
      </c>
      <c r="J664" s="128">
        <v>2082601</v>
      </c>
      <c r="K664" s="128">
        <v>0</v>
      </c>
      <c r="O664" s="128">
        <v>2100499</v>
      </c>
      <c r="Q664" s="205">
        <f t="shared" si="117"/>
        <v>0</v>
      </c>
      <c r="R664" s="222">
        <f t="shared" si="120"/>
        <v>0</v>
      </c>
    </row>
    <row r="665" ht="14.25" spans="1:18">
      <c r="A665" s="60" t="s">
        <v>540</v>
      </c>
      <c r="B665" s="210">
        <f t="shared" ref="B665:C665" si="129">SUM(B666:B667)</f>
        <v>120</v>
      </c>
      <c r="C665" s="211">
        <f t="shared" si="129"/>
        <v>40</v>
      </c>
      <c r="D665" s="212">
        <f t="shared" si="126"/>
        <v>33.3333333333333</v>
      </c>
      <c r="E665" s="60"/>
      <c r="F665" s="213">
        <f>SUM(F666:F667)</f>
        <v>0</v>
      </c>
      <c r="G665" s="214" t="s">
        <v>65</v>
      </c>
      <c r="H665" s="215">
        <v>21006</v>
      </c>
      <c r="I665" s="128">
        <v>120</v>
      </c>
      <c r="J665" s="128">
        <v>2082602</v>
      </c>
      <c r="K665" s="128">
        <v>4322</v>
      </c>
      <c r="O665" s="128">
        <v>21006</v>
      </c>
      <c r="Q665" s="205">
        <f t="shared" si="117"/>
        <v>0</v>
      </c>
      <c r="R665" s="222">
        <f t="shared" si="120"/>
        <v>0</v>
      </c>
    </row>
    <row r="666" ht="14.25" spans="1:18">
      <c r="A666" s="60" t="s">
        <v>541</v>
      </c>
      <c r="B666" s="213">
        <v>120</v>
      </c>
      <c r="C666" s="216">
        <v>40</v>
      </c>
      <c r="D666" s="212">
        <f t="shared" si="126"/>
        <v>33.3333333333333</v>
      </c>
      <c r="E666" s="60"/>
      <c r="F666" s="213"/>
      <c r="G666" s="214" t="s">
        <v>67</v>
      </c>
      <c r="H666" s="215">
        <v>2100601</v>
      </c>
      <c r="I666" s="128">
        <v>120</v>
      </c>
      <c r="J666" s="128">
        <v>2082699</v>
      </c>
      <c r="K666" s="128">
        <v>296</v>
      </c>
      <c r="O666" s="128">
        <v>2100601</v>
      </c>
      <c r="Q666" s="205">
        <f t="shared" si="117"/>
        <v>0</v>
      </c>
      <c r="R666" s="222">
        <f t="shared" si="120"/>
        <v>0</v>
      </c>
    </row>
    <row r="667" ht="14.25" spans="1:18">
      <c r="A667" s="60" t="s">
        <v>542</v>
      </c>
      <c r="B667" s="213"/>
      <c r="C667" s="216">
        <v>0</v>
      </c>
      <c r="D667" s="212">
        <f t="shared" si="126"/>
        <v>0</v>
      </c>
      <c r="E667" s="60"/>
      <c r="F667" s="213"/>
      <c r="G667" s="214" t="s">
        <v>67</v>
      </c>
      <c r="H667" s="215">
        <v>2100699</v>
      </c>
      <c r="I667" s="128">
        <v>0</v>
      </c>
      <c r="J667" s="128">
        <v>20827</v>
      </c>
      <c r="K667" s="128">
        <v>628</v>
      </c>
      <c r="O667" s="128">
        <v>2100699</v>
      </c>
      <c r="Q667" s="205">
        <f t="shared" si="117"/>
        <v>0</v>
      </c>
      <c r="R667" s="222">
        <f t="shared" si="120"/>
        <v>0</v>
      </c>
    </row>
    <row r="668" ht="14.25" spans="1:18">
      <c r="A668" s="60" t="s">
        <v>543</v>
      </c>
      <c r="B668" s="210">
        <f t="shared" ref="B668:C668" si="130">SUM(B669:B671)</f>
        <v>1355</v>
      </c>
      <c r="C668" s="211">
        <f t="shared" si="130"/>
        <v>1314</v>
      </c>
      <c r="D668" s="212">
        <f t="shared" si="126"/>
        <v>96.9741697416974</v>
      </c>
      <c r="E668" s="60"/>
      <c r="F668" s="213">
        <f>SUM(F669:F671)</f>
        <v>0</v>
      </c>
      <c r="G668" s="214" t="s">
        <v>65</v>
      </c>
      <c r="H668" s="215">
        <v>21007</v>
      </c>
      <c r="I668" s="128">
        <v>1355</v>
      </c>
      <c r="J668" s="128">
        <v>2082701</v>
      </c>
      <c r="K668" s="128">
        <v>0</v>
      </c>
      <c r="O668" s="128">
        <v>21007</v>
      </c>
      <c r="Q668" s="205">
        <f t="shared" si="117"/>
        <v>0</v>
      </c>
      <c r="R668" s="222">
        <f t="shared" si="120"/>
        <v>0</v>
      </c>
    </row>
    <row r="669" ht="14.25" spans="1:18">
      <c r="A669" s="60" t="s">
        <v>544</v>
      </c>
      <c r="B669" s="213"/>
      <c r="C669" s="216">
        <v>0</v>
      </c>
      <c r="D669" s="212">
        <f t="shared" si="126"/>
        <v>0</v>
      </c>
      <c r="E669" s="60"/>
      <c r="F669" s="213"/>
      <c r="G669" s="214" t="s">
        <v>67</v>
      </c>
      <c r="H669" s="215">
        <v>2100716</v>
      </c>
      <c r="I669" s="128">
        <v>0</v>
      </c>
      <c r="J669" s="128">
        <v>2082702</v>
      </c>
      <c r="K669" s="128">
        <v>0</v>
      </c>
      <c r="O669" s="128">
        <v>2100716</v>
      </c>
      <c r="Q669" s="205">
        <f t="shared" ref="Q669:Q732" si="131">ROUND(R669,0)</f>
        <v>0</v>
      </c>
      <c r="R669" s="222">
        <f t="shared" si="120"/>
        <v>0</v>
      </c>
    </row>
    <row r="670" ht="14.25" spans="1:18">
      <c r="A670" s="60" t="s">
        <v>545</v>
      </c>
      <c r="B670" s="213">
        <v>984</v>
      </c>
      <c r="C670" s="216">
        <v>922</v>
      </c>
      <c r="D670" s="212">
        <f t="shared" si="126"/>
        <v>93.6991869918699</v>
      </c>
      <c r="E670" s="60"/>
      <c r="F670" s="213"/>
      <c r="G670" s="214" t="s">
        <v>67</v>
      </c>
      <c r="H670" s="215">
        <v>2100717</v>
      </c>
      <c r="I670" s="128">
        <v>984</v>
      </c>
      <c r="J670" s="128">
        <v>2082703</v>
      </c>
      <c r="K670" s="128">
        <v>0</v>
      </c>
      <c r="O670" s="128">
        <v>2100717</v>
      </c>
      <c r="P670" s="206">
        <v>1927240</v>
      </c>
      <c r="Q670" s="205">
        <f t="shared" si="131"/>
        <v>193</v>
      </c>
      <c r="R670" s="222">
        <f t="shared" si="120"/>
        <v>192.724</v>
      </c>
    </row>
    <row r="671" ht="14.25" spans="1:18">
      <c r="A671" s="60" t="s">
        <v>546</v>
      </c>
      <c r="B671" s="213">
        <v>371</v>
      </c>
      <c r="C671" s="216">
        <v>392</v>
      </c>
      <c r="D671" s="212">
        <f t="shared" si="126"/>
        <v>105.660377358491</v>
      </c>
      <c r="E671" s="60"/>
      <c r="F671" s="213"/>
      <c r="G671" s="214" t="s">
        <v>67</v>
      </c>
      <c r="H671" s="215">
        <v>2100799</v>
      </c>
      <c r="I671" s="128">
        <v>371</v>
      </c>
      <c r="J671" s="128">
        <v>2082799</v>
      </c>
      <c r="K671" s="128">
        <v>628</v>
      </c>
      <c r="O671" s="128">
        <v>2100799</v>
      </c>
      <c r="P671" s="206">
        <v>3924488.42</v>
      </c>
      <c r="Q671" s="205">
        <f t="shared" si="131"/>
        <v>392</v>
      </c>
      <c r="R671" s="222">
        <f t="shared" si="120"/>
        <v>392.448842</v>
      </c>
    </row>
    <row r="672" ht="14.25" spans="1:18">
      <c r="A672" s="60" t="s">
        <v>547</v>
      </c>
      <c r="B672" s="210">
        <f t="shared" ref="B672:C672" si="132">SUM(B673:B676)</f>
        <v>0</v>
      </c>
      <c r="C672" s="211">
        <f t="shared" si="132"/>
        <v>0</v>
      </c>
      <c r="D672" s="212">
        <f t="shared" si="126"/>
        <v>0</v>
      </c>
      <c r="E672" s="60"/>
      <c r="F672" s="213">
        <f>SUM(F673:F676)</f>
        <v>0</v>
      </c>
      <c r="G672" s="214" t="s">
        <v>65</v>
      </c>
      <c r="H672" s="215">
        <v>21011</v>
      </c>
      <c r="I672" s="128">
        <v>0</v>
      </c>
      <c r="J672" s="128">
        <v>20828</v>
      </c>
      <c r="K672" s="128">
        <v>206</v>
      </c>
      <c r="O672" s="128">
        <v>21011</v>
      </c>
      <c r="Q672" s="205">
        <f t="shared" si="131"/>
        <v>0</v>
      </c>
      <c r="R672" s="222">
        <f t="shared" si="120"/>
        <v>0</v>
      </c>
    </row>
    <row r="673" ht="14.25" spans="1:18">
      <c r="A673" s="60" t="s">
        <v>548</v>
      </c>
      <c r="B673" s="213"/>
      <c r="C673" s="216">
        <v>0</v>
      </c>
      <c r="D673" s="212">
        <f t="shared" si="126"/>
        <v>0</v>
      </c>
      <c r="E673" s="60"/>
      <c r="F673" s="213"/>
      <c r="G673" s="214" t="s">
        <v>67</v>
      </c>
      <c r="H673" s="215">
        <v>2101101</v>
      </c>
      <c r="I673" s="128">
        <v>0</v>
      </c>
      <c r="J673" s="128">
        <v>2082801</v>
      </c>
      <c r="K673" s="128">
        <v>65</v>
      </c>
      <c r="O673" s="128">
        <v>2101101</v>
      </c>
      <c r="Q673" s="205">
        <f t="shared" si="131"/>
        <v>0</v>
      </c>
      <c r="R673" s="222">
        <f t="shared" si="120"/>
        <v>0</v>
      </c>
    </row>
    <row r="674" ht="14.25" spans="1:18">
      <c r="A674" s="60" t="s">
        <v>549</v>
      </c>
      <c r="B674" s="213"/>
      <c r="C674" s="216">
        <v>0</v>
      </c>
      <c r="D674" s="212">
        <f t="shared" si="126"/>
        <v>0</v>
      </c>
      <c r="E674" s="60"/>
      <c r="F674" s="213"/>
      <c r="G674" s="214" t="s">
        <v>67</v>
      </c>
      <c r="H674" s="215">
        <v>2101102</v>
      </c>
      <c r="I674" s="128">
        <v>0</v>
      </c>
      <c r="J674" s="128">
        <v>2082802</v>
      </c>
      <c r="K674" s="128">
        <v>17</v>
      </c>
      <c r="O674" s="128">
        <v>2101102</v>
      </c>
      <c r="Q674" s="205">
        <f t="shared" si="131"/>
        <v>0</v>
      </c>
      <c r="R674" s="222">
        <f t="shared" si="120"/>
        <v>0</v>
      </c>
    </row>
    <row r="675" ht="14.25" spans="1:18">
      <c r="A675" s="60" t="s">
        <v>550</v>
      </c>
      <c r="B675" s="213"/>
      <c r="C675" s="216">
        <v>0</v>
      </c>
      <c r="D675" s="212">
        <f t="shared" si="126"/>
        <v>0</v>
      </c>
      <c r="E675" s="60"/>
      <c r="F675" s="213"/>
      <c r="G675" s="214" t="s">
        <v>67</v>
      </c>
      <c r="H675" s="215">
        <v>2101103</v>
      </c>
      <c r="I675" s="128">
        <v>0</v>
      </c>
      <c r="J675" s="128">
        <v>2082803</v>
      </c>
      <c r="K675" s="128">
        <v>0</v>
      </c>
      <c r="O675" s="128">
        <v>2101103</v>
      </c>
      <c r="Q675" s="205">
        <f t="shared" si="131"/>
        <v>0</v>
      </c>
      <c r="R675" s="222">
        <f t="shared" si="120"/>
        <v>0</v>
      </c>
    </row>
    <row r="676" ht="14.25" spans="1:18">
      <c r="A676" s="60" t="s">
        <v>551</v>
      </c>
      <c r="B676" s="213"/>
      <c r="C676" s="216">
        <v>0</v>
      </c>
      <c r="D676" s="212">
        <f t="shared" si="126"/>
        <v>0</v>
      </c>
      <c r="E676" s="60"/>
      <c r="F676" s="213"/>
      <c r="G676" s="214" t="s">
        <v>67</v>
      </c>
      <c r="H676" s="215">
        <v>2101199</v>
      </c>
      <c r="I676" s="128">
        <v>0</v>
      </c>
      <c r="J676" s="128">
        <v>2082804</v>
      </c>
      <c r="K676" s="128">
        <v>71</v>
      </c>
      <c r="O676" s="128">
        <v>2101199</v>
      </c>
      <c r="Q676" s="205">
        <f t="shared" si="131"/>
        <v>0</v>
      </c>
      <c r="R676" s="222">
        <f t="shared" ref="R676:R739" si="133">P676/10000</f>
        <v>0</v>
      </c>
    </row>
    <row r="677" ht="14.25" spans="1:18">
      <c r="A677" s="60" t="s">
        <v>552</v>
      </c>
      <c r="B677" s="210">
        <f t="shared" ref="B677:C677" si="134">SUM(B678:B680)</f>
        <v>8280</v>
      </c>
      <c r="C677" s="211">
        <f t="shared" si="134"/>
        <v>8201</v>
      </c>
      <c r="D677" s="212">
        <f t="shared" si="126"/>
        <v>99.0458937198068</v>
      </c>
      <c r="E677" s="60"/>
      <c r="F677" s="213">
        <f>SUM(F678:F680)</f>
        <v>0</v>
      </c>
      <c r="G677" s="214" t="s">
        <v>65</v>
      </c>
      <c r="H677" s="215">
        <v>21012</v>
      </c>
      <c r="I677" s="128">
        <v>8280</v>
      </c>
      <c r="J677" s="128">
        <v>2082805</v>
      </c>
      <c r="K677" s="128">
        <v>0</v>
      </c>
      <c r="O677" s="128">
        <v>21012</v>
      </c>
      <c r="Q677" s="205">
        <f t="shared" si="131"/>
        <v>0</v>
      </c>
      <c r="R677" s="222">
        <f t="shared" si="133"/>
        <v>0</v>
      </c>
    </row>
    <row r="678" ht="14.25" spans="1:18">
      <c r="A678" s="60" t="s">
        <v>553</v>
      </c>
      <c r="B678" s="213"/>
      <c r="C678" s="216">
        <v>0</v>
      </c>
      <c r="D678" s="212">
        <f t="shared" si="126"/>
        <v>0</v>
      </c>
      <c r="E678" s="60"/>
      <c r="F678" s="213"/>
      <c r="G678" s="214" t="s">
        <v>67</v>
      </c>
      <c r="H678" s="215">
        <v>2101201</v>
      </c>
      <c r="I678" s="128">
        <v>0</v>
      </c>
      <c r="J678" s="128">
        <v>2082850</v>
      </c>
      <c r="K678" s="128">
        <v>0</v>
      </c>
      <c r="O678" s="128">
        <v>2101201</v>
      </c>
      <c r="Q678" s="205">
        <f t="shared" si="131"/>
        <v>0</v>
      </c>
      <c r="R678" s="222">
        <f t="shared" si="133"/>
        <v>0</v>
      </c>
    </row>
    <row r="679" ht="14.25" spans="1:18">
      <c r="A679" s="60" t="s">
        <v>554</v>
      </c>
      <c r="B679" s="213">
        <v>8190</v>
      </c>
      <c r="C679" s="216">
        <v>8201</v>
      </c>
      <c r="D679" s="212">
        <f t="shared" si="126"/>
        <v>100.13431013431</v>
      </c>
      <c r="E679" s="60"/>
      <c r="F679" s="213"/>
      <c r="G679" s="214" t="s">
        <v>67</v>
      </c>
      <c r="H679" s="215">
        <v>2101202</v>
      </c>
      <c r="I679" s="128">
        <v>8190</v>
      </c>
      <c r="J679" s="128">
        <v>2082899</v>
      </c>
      <c r="K679" s="128">
        <v>53</v>
      </c>
      <c r="O679" s="128">
        <v>2101202</v>
      </c>
      <c r="P679" s="206">
        <v>6267600</v>
      </c>
      <c r="Q679" s="205">
        <f t="shared" si="131"/>
        <v>627</v>
      </c>
      <c r="R679" s="222">
        <f t="shared" si="133"/>
        <v>626.76</v>
      </c>
    </row>
    <row r="680" ht="14.25" spans="1:18">
      <c r="A680" s="60" t="s">
        <v>555</v>
      </c>
      <c r="B680" s="213">
        <v>90</v>
      </c>
      <c r="C680" s="216">
        <v>0</v>
      </c>
      <c r="D680" s="212">
        <f t="shared" si="126"/>
        <v>0</v>
      </c>
      <c r="E680" s="60"/>
      <c r="F680" s="213"/>
      <c r="G680" s="214" t="s">
        <v>67</v>
      </c>
      <c r="H680" s="215">
        <v>2101299</v>
      </c>
      <c r="I680" s="128">
        <v>90</v>
      </c>
      <c r="J680" s="128">
        <v>20830</v>
      </c>
      <c r="K680" s="128">
        <v>508</v>
      </c>
      <c r="O680" s="128">
        <v>2101299</v>
      </c>
      <c r="Q680" s="205">
        <f t="shared" si="131"/>
        <v>0</v>
      </c>
      <c r="R680" s="222">
        <f t="shared" si="133"/>
        <v>0</v>
      </c>
    </row>
    <row r="681" ht="14.25" spans="1:18">
      <c r="A681" s="60" t="s">
        <v>556</v>
      </c>
      <c r="B681" s="210">
        <f t="shared" ref="B681:C681" si="135">SUM(B682:B684)</f>
        <v>816</v>
      </c>
      <c r="C681" s="211">
        <f t="shared" si="135"/>
        <v>80</v>
      </c>
      <c r="D681" s="212">
        <f t="shared" si="126"/>
        <v>9.80392156862745</v>
      </c>
      <c r="E681" s="60"/>
      <c r="F681" s="213">
        <f>SUM(F682:F684)</f>
        <v>0</v>
      </c>
      <c r="G681" s="214" t="s">
        <v>65</v>
      </c>
      <c r="H681" s="215">
        <v>21013</v>
      </c>
      <c r="I681" s="128">
        <v>816</v>
      </c>
      <c r="J681" s="128">
        <v>2083001</v>
      </c>
      <c r="K681" s="128">
        <v>431</v>
      </c>
      <c r="O681" s="128">
        <v>21013</v>
      </c>
      <c r="Q681" s="205">
        <f t="shared" si="131"/>
        <v>0</v>
      </c>
      <c r="R681" s="222">
        <f t="shared" si="133"/>
        <v>0</v>
      </c>
    </row>
    <row r="682" ht="14.25" spans="1:18">
      <c r="A682" s="60" t="s">
        <v>557</v>
      </c>
      <c r="B682" s="213">
        <v>816</v>
      </c>
      <c r="C682" s="216">
        <v>80</v>
      </c>
      <c r="D682" s="212">
        <f t="shared" si="126"/>
        <v>9.80392156862745</v>
      </c>
      <c r="E682" s="60"/>
      <c r="F682" s="213"/>
      <c r="G682" s="214" t="s">
        <v>67</v>
      </c>
      <c r="H682" s="215">
        <v>2101301</v>
      </c>
      <c r="I682" s="128">
        <v>816</v>
      </c>
      <c r="J682" s="128">
        <v>2083099</v>
      </c>
      <c r="K682" s="128">
        <v>77</v>
      </c>
      <c r="O682" s="128">
        <v>2101301</v>
      </c>
      <c r="P682" s="206">
        <v>800000</v>
      </c>
      <c r="Q682" s="205">
        <f t="shared" si="131"/>
        <v>80</v>
      </c>
      <c r="R682" s="222">
        <f t="shared" si="133"/>
        <v>80</v>
      </c>
    </row>
    <row r="683" ht="14.25" spans="1:18">
      <c r="A683" s="60" t="s">
        <v>558</v>
      </c>
      <c r="B683" s="213"/>
      <c r="C683" s="216">
        <v>0</v>
      </c>
      <c r="D683" s="212">
        <f t="shared" si="126"/>
        <v>0</v>
      </c>
      <c r="E683" s="60"/>
      <c r="F683" s="213"/>
      <c r="G683" s="214" t="s">
        <v>67</v>
      </c>
      <c r="H683" s="215">
        <v>2101302</v>
      </c>
      <c r="I683" s="128">
        <v>0</v>
      </c>
      <c r="J683" s="128">
        <v>20899</v>
      </c>
      <c r="K683" s="128">
        <v>0</v>
      </c>
      <c r="O683" s="128">
        <v>2101302</v>
      </c>
      <c r="Q683" s="205">
        <f t="shared" si="131"/>
        <v>0</v>
      </c>
      <c r="R683" s="222">
        <f t="shared" si="133"/>
        <v>0</v>
      </c>
    </row>
    <row r="684" ht="14.25" spans="1:18">
      <c r="A684" s="60" t="s">
        <v>559</v>
      </c>
      <c r="B684" s="213"/>
      <c r="C684" s="216">
        <v>0</v>
      </c>
      <c r="D684" s="212">
        <f t="shared" si="126"/>
        <v>0</v>
      </c>
      <c r="E684" s="60"/>
      <c r="F684" s="213"/>
      <c r="G684" s="214" t="s">
        <v>67</v>
      </c>
      <c r="H684" s="215">
        <v>2101399</v>
      </c>
      <c r="I684" s="128">
        <v>0</v>
      </c>
      <c r="J684" s="128">
        <v>2089901</v>
      </c>
      <c r="K684" s="128">
        <v>0</v>
      </c>
      <c r="O684" s="128">
        <v>2101399</v>
      </c>
      <c r="Q684" s="205">
        <f t="shared" si="131"/>
        <v>0</v>
      </c>
      <c r="R684" s="222">
        <f t="shared" si="133"/>
        <v>0</v>
      </c>
    </row>
    <row r="685" ht="14.25" spans="1:18">
      <c r="A685" s="60" t="s">
        <v>560</v>
      </c>
      <c r="B685" s="210">
        <f t="shared" ref="B685:C685" si="136">SUM(B686:B687)</f>
        <v>39</v>
      </c>
      <c r="C685" s="211">
        <f t="shared" si="136"/>
        <v>29</v>
      </c>
      <c r="D685" s="212">
        <f t="shared" si="126"/>
        <v>74.3589743589744</v>
      </c>
      <c r="E685" s="60"/>
      <c r="F685" s="213">
        <f>SUM(F686:F687)</f>
        <v>0</v>
      </c>
      <c r="G685" s="214" t="s">
        <v>65</v>
      </c>
      <c r="H685" s="215">
        <v>21014</v>
      </c>
      <c r="I685" s="128">
        <v>39</v>
      </c>
      <c r="J685" s="128">
        <v>210</v>
      </c>
      <c r="K685" s="128">
        <v>25764</v>
      </c>
      <c r="O685" s="128">
        <v>21014</v>
      </c>
      <c r="Q685" s="205">
        <f t="shared" si="131"/>
        <v>0</v>
      </c>
      <c r="R685" s="222">
        <f t="shared" si="133"/>
        <v>0</v>
      </c>
    </row>
    <row r="686" ht="14.25" spans="1:18">
      <c r="A686" s="60" t="s">
        <v>561</v>
      </c>
      <c r="B686" s="213">
        <v>7</v>
      </c>
      <c r="C686" s="216">
        <v>6</v>
      </c>
      <c r="D686" s="212">
        <f t="shared" si="126"/>
        <v>85.7142857142857</v>
      </c>
      <c r="E686" s="60"/>
      <c r="F686" s="213"/>
      <c r="G686" s="214" t="s">
        <v>67</v>
      </c>
      <c r="H686" s="215">
        <v>2101401</v>
      </c>
      <c r="I686" s="128">
        <v>7</v>
      </c>
      <c r="J686" s="128">
        <v>21001</v>
      </c>
      <c r="K686" s="128">
        <v>444</v>
      </c>
      <c r="O686" s="128">
        <v>2101401</v>
      </c>
      <c r="Q686" s="205">
        <f t="shared" si="131"/>
        <v>0</v>
      </c>
      <c r="R686" s="222">
        <f t="shared" si="133"/>
        <v>0</v>
      </c>
    </row>
    <row r="687" ht="14.25" spans="1:18">
      <c r="A687" s="60" t="s">
        <v>562</v>
      </c>
      <c r="B687" s="213">
        <v>32</v>
      </c>
      <c r="C687" s="216">
        <v>23</v>
      </c>
      <c r="D687" s="212">
        <f t="shared" si="126"/>
        <v>71.875</v>
      </c>
      <c r="E687" s="60"/>
      <c r="F687" s="213"/>
      <c r="G687" s="214" t="s">
        <v>67</v>
      </c>
      <c r="H687" s="215">
        <v>2101499</v>
      </c>
      <c r="I687" s="128">
        <v>32</v>
      </c>
      <c r="J687" s="128">
        <v>2100101</v>
      </c>
      <c r="K687" s="128">
        <v>315</v>
      </c>
      <c r="O687" s="128">
        <v>2101499</v>
      </c>
      <c r="Q687" s="205">
        <f t="shared" si="131"/>
        <v>0</v>
      </c>
      <c r="R687" s="222">
        <f t="shared" si="133"/>
        <v>0</v>
      </c>
    </row>
    <row r="688" ht="14.25" spans="1:18">
      <c r="A688" s="60" t="s">
        <v>563</v>
      </c>
      <c r="B688" s="210">
        <f t="shared" ref="B688:C688" si="137">SUM(B689:B696)</f>
        <v>98</v>
      </c>
      <c r="C688" s="211">
        <f t="shared" si="137"/>
        <v>301</v>
      </c>
      <c r="D688" s="212">
        <f t="shared" si="126"/>
        <v>307.142857142857</v>
      </c>
      <c r="E688" s="60"/>
      <c r="F688" s="213">
        <f>SUM(F689:F696)</f>
        <v>0</v>
      </c>
      <c r="G688" s="214" t="s">
        <v>65</v>
      </c>
      <c r="H688" s="215">
        <v>21015</v>
      </c>
      <c r="I688" s="128">
        <v>98</v>
      </c>
      <c r="J688" s="128">
        <v>2100102</v>
      </c>
      <c r="K688" s="128">
        <v>58</v>
      </c>
      <c r="O688" s="128">
        <v>21015</v>
      </c>
      <c r="Q688" s="205">
        <f t="shared" si="131"/>
        <v>0</v>
      </c>
      <c r="R688" s="222">
        <f t="shared" si="133"/>
        <v>0</v>
      </c>
    </row>
    <row r="689" ht="14.25" spans="1:18">
      <c r="A689" s="60" t="s">
        <v>66</v>
      </c>
      <c r="B689" s="213">
        <v>36</v>
      </c>
      <c r="C689" s="216">
        <v>226</v>
      </c>
      <c r="D689" s="212">
        <f t="shared" si="126"/>
        <v>627.777777777778</v>
      </c>
      <c r="E689" s="60"/>
      <c r="F689" s="213"/>
      <c r="G689" s="214" t="s">
        <v>67</v>
      </c>
      <c r="H689" s="215">
        <v>2101501</v>
      </c>
      <c r="I689" s="128">
        <v>36</v>
      </c>
      <c r="J689" s="128">
        <v>2100103</v>
      </c>
      <c r="K689" s="128">
        <v>0</v>
      </c>
      <c r="O689" s="128">
        <v>2101501</v>
      </c>
      <c r="P689" s="206">
        <v>2258091.92</v>
      </c>
      <c r="Q689" s="205">
        <f t="shared" si="131"/>
        <v>226</v>
      </c>
      <c r="R689" s="222">
        <f t="shared" si="133"/>
        <v>225.809192</v>
      </c>
    </row>
    <row r="690" ht="14.25" spans="1:18">
      <c r="A690" s="60" t="s">
        <v>68</v>
      </c>
      <c r="B690" s="213">
        <v>44</v>
      </c>
      <c r="C690" s="216">
        <v>60</v>
      </c>
      <c r="D690" s="212">
        <f t="shared" si="126"/>
        <v>136.363636363636</v>
      </c>
      <c r="E690" s="60"/>
      <c r="F690" s="213"/>
      <c r="G690" s="214" t="s">
        <v>67</v>
      </c>
      <c r="H690" s="215">
        <v>2101502</v>
      </c>
      <c r="I690" s="128">
        <v>44</v>
      </c>
      <c r="J690" s="128">
        <v>2100199</v>
      </c>
      <c r="K690" s="128">
        <v>71</v>
      </c>
      <c r="O690" s="128">
        <v>2101502</v>
      </c>
      <c r="P690" s="206">
        <v>600000</v>
      </c>
      <c r="Q690" s="205">
        <f t="shared" si="131"/>
        <v>60</v>
      </c>
      <c r="R690" s="222">
        <f t="shared" si="133"/>
        <v>60</v>
      </c>
    </row>
    <row r="691" ht="14.25" spans="1:18">
      <c r="A691" s="60" t="s">
        <v>69</v>
      </c>
      <c r="B691" s="213">
        <v>0</v>
      </c>
      <c r="C691" s="216">
        <v>0</v>
      </c>
      <c r="D691" s="212">
        <f t="shared" si="126"/>
        <v>0</v>
      </c>
      <c r="E691" s="60"/>
      <c r="F691" s="213"/>
      <c r="G691" s="214" t="s">
        <v>67</v>
      </c>
      <c r="H691" s="215">
        <v>2101503</v>
      </c>
      <c r="I691" s="128">
        <v>0</v>
      </c>
      <c r="J691" s="128">
        <v>21002</v>
      </c>
      <c r="K691" s="128">
        <v>8349</v>
      </c>
      <c r="O691" s="128">
        <v>2101503</v>
      </c>
      <c r="Q691" s="205">
        <f t="shared" si="131"/>
        <v>0</v>
      </c>
      <c r="R691" s="222">
        <f t="shared" si="133"/>
        <v>0</v>
      </c>
    </row>
    <row r="692" ht="14.25" spans="1:18">
      <c r="A692" s="60" t="s">
        <v>108</v>
      </c>
      <c r="B692" s="213">
        <v>0</v>
      </c>
      <c r="C692" s="216">
        <v>15</v>
      </c>
      <c r="D692" s="212">
        <f t="shared" si="126"/>
        <v>0</v>
      </c>
      <c r="E692" s="60"/>
      <c r="F692" s="213"/>
      <c r="G692" s="214" t="s">
        <v>67</v>
      </c>
      <c r="H692" s="215">
        <v>2101504</v>
      </c>
      <c r="I692" s="128">
        <v>0</v>
      </c>
      <c r="J692" s="128">
        <v>2100201</v>
      </c>
      <c r="K692" s="128">
        <v>7892</v>
      </c>
      <c r="O692" s="128">
        <v>2101504</v>
      </c>
      <c r="Q692" s="205">
        <f t="shared" si="131"/>
        <v>0</v>
      </c>
      <c r="R692" s="222">
        <f t="shared" si="133"/>
        <v>0</v>
      </c>
    </row>
    <row r="693" ht="14.25" spans="1:18">
      <c r="A693" s="60" t="s">
        <v>564</v>
      </c>
      <c r="B693" s="213">
        <v>16</v>
      </c>
      <c r="C693" s="216">
        <v>0</v>
      </c>
      <c r="D693" s="212">
        <f t="shared" si="126"/>
        <v>0</v>
      </c>
      <c r="E693" s="60"/>
      <c r="F693" s="213"/>
      <c r="G693" s="214" t="s">
        <v>67</v>
      </c>
      <c r="H693" s="215">
        <v>2101505</v>
      </c>
      <c r="I693" s="128">
        <v>16</v>
      </c>
      <c r="J693" s="128">
        <v>2100202</v>
      </c>
      <c r="K693" s="128">
        <v>439</v>
      </c>
      <c r="O693" s="128">
        <v>2101505</v>
      </c>
      <c r="Q693" s="205">
        <f t="shared" si="131"/>
        <v>0</v>
      </c>
      <c r="R693" s="222">
        <f t="shared" si="133"/>
        <v>0</v>
      </c>
    </row>
    <row r="694" ht="14.25" spans="1:18">
      <c r="A694" s="60" t="s">
        <v>565</v>
      </c>
      <c r="B694" s="213">
        <v>2</v>
      </c>
      <c r="C694" s="216">
        <v>0</v>
      </c>
      <c r="D694" s="212">
        <f t="shared" si="126"/>
        <v>0</v>
      </c>
      <c r="E694" s="60"/>
      <c r="F694" s="213"/>
      <c r="G694" s="214" t="s">
        <v>67</v>
      </c>
      <c r="H694" s="215">
        <v>2101506</v>
      </c>
      <c r="I694" s="128">
        <v>2</v>
      </c>
      <c r="J694" s="128">
        <v>2100203</v>
      </c>
      <c r="K694" s="128">
        <v>0</v>
      </c>
      <c r="O694" s="128">
        <v>2101506</v>
      </c>
      <c r="Q694" s="205">
        <f t="shared" si="131"/>
        <v>0</v>
      </c>
      <c r="R694" s="222">
        <f t="shared" si="133"/>
        <v>0</v>
      </c>
    </row>
    <row r="695" ht="14.25" spans="1:18">
      <c r="A695" s="60" t="s">
        <v>76</v>
      </c>
      <c r="B695" s="213">
        <v>0</v>
      </c>
      <c r="C695" s="216">
        <v>0</v>
      </c>
      <c r="D695" s="212">
        <f t="shared" si="126"/>
        <v>0</v>
      </c>
      <c r="E695" s="60"/>
      <c r="F695" s="213"/>
      <c r="G695" s="214" t="s">
        <v>67</v>
      </c>
      <c r="H695" s="215">
        <v>2101550</v>
      </c>
      <c r="I695" s="128">
        <v>0</v>
      </c>
      <c r="J695" s="128">
        <v>2100204</v>
      </c>
      <c r="K695" s="128">
        <v>0</v>
      </c>
      <c r="O695" s="128">
        <v>2101550</v>
      </c>
      <c r="Q695" s="205">
        <f t="shared" si="131"/>
        <v>0</v>
      </c>
      <c r="R695" s="222">
        <f t="shared" si="133"/>
        <v>0</v>
      </c>
    </row>
    <row r="696" ht="14.25" spans="1:18">
      <c r="A696" s="60" t="s">
        <v>566</v>
      </c>
      <c r="B696" s="213">
        <v>0</v>
      </c>
      <c r="C696" s="216">
        <v>0</v>
      </c>
      <c r="D696" s="212">
        <f t="shared" si="126"/>
        <v>0</v>
      </c>
      <c r="E696" s="60"/>
      <c r="F696" s="213"/>
      <c r="G696" s="214" t="s">
        <v>67</v>
      </c>
      <c r="H696" s="215">
        <v>2101599</v>
      </c>
      <c r="I696" s="128">
        <v>0</v>
      </c>
      <c r="J696" s="128">
        <v>2100205</v>
      </c>
      <c r="K696" s="128">
        <v>0</v>
      </c>
      <c r="O696" s="128">
        <v>2101599</v>
      </c>
      <c r="Q696" s="205">
        <f t="shared" si="131"/>
        <v>0</v>
      </c>
      <c r="R696" s="222">
        <f t="shared" si="133"/>
        <v>0</v>
      </c>
    </row>
    <row r="697" ht="14.25" spans="1:18">
      <c r="A697" s="60" t="s">
        <v>567</v>
      </c>
      <c r="B697" s="213">
        <v>288</v>
      </c>
      <c r="C697" s="216">
        <v>314</v>
      </c>
      <c r="D697" s="212">
        <f t="shared" si="126"/>
        <v>109.027777777778</v>
      </c>
      <c r="E697" s="60"/>
      <c r="F697" s="213"/>
      <c r="G697" s="229" t="s">
        <v>65</v>
      </c>
      <c r="H697" s="230">
        <v>21016</v>
      </c>
      <c r="I697" s="128">
        <v>288</v>
      </c>
      <c r="J697" s="128">
        <v>2100206</v>
      </c>
      <c r="K697" s="128">
        <v>4</v>
      </c>
      <c r="O697" s="128">
        <v>21016</v>
      </c>
      <c r="P697" s="128">
        <v>3140000</v>
      </c>
      <c r="Q697" s="205">
        <f t="shared" si="131"/>
        <v>314</v>
      </c>
      <c r="R697" s="222">
        <f t="shared" si="133"/>
        <v>314</v>
      </c>
    </row>
    <row r="698" ht="14.25" spans="1:18">
      <c r="A698" s="140" t="s">
        <v>568</v>
      </c>
      <c r="B698" s="213">
        <v>657</v>
      </c>
      <c r="C698" s="216">
        <v>2</v>
      </c>
      <c r="D698" s="212">
        <f t="shared" si="126"/>
        <v>0.30441400304414</v>
      </c>
      <c r="E698" s="60"/>
      <c r="F698" s="213"/>
      <c r="G698" s="229" t="s">
        <v>65</v>
      </c>
      <c r="H698" s="230">
        <v>21099</v>
      </c>
      <c r="I698" s="128">
        <v>657</v>
      </c>
      <c r="J698" s="128">
        <v>2100207</v>
      </c>
      <c r="K698" s="128">
        <v>0</v>
      </c>
      <c r="O698" s="128">
        <v>21099</v>
      </c>
      <c r="Q698" s="205">
        <f t="shared" si="131"/>
        <v>0</v>
      </c>
      <c r="R698" s="222">
        <f t="shared" si="133"/>
        <v>0</v>
      </c>
    </row>
    <row r="699" ht="14.25" spans="1:18">
      <c r="A699" s="140" t="s">
        <v>569</v>
      </c>
      <c r="B699" s="210">
        <f t="shared" ref="B699:C699" si="138">SUM(B700,B710,B714,B723,B728,B735,B741,B744,B747,B748,B749,B755,B756,B757,B772)</f>
        <v>3369</v>
      </c>
      <c r="C699" s="211">
        <f t="shared" si="138"/>
        <v>3086</v>
      </c>
      <c r="D699" s="212">
        <f t="shared" si="126"/>
        <v>91.5998812704066</v>
      </c>
      <c r="E699" s="60"/>
      <c r="F699" s="213">
        <f>SUM(F700,F710,F714,F723,F728,F735,F741,F744,F747,F748,F749,F755,F756,F757,F772)</f>
        <v>0</v>
      </c>
      <c r="G699" s="214" t="s">
        <v>63</v>
      </c>
      <c r="H699" s="215">
        <v>211</v>
      </c>
      <c r="I699" s="128">
        <v>3369</v>
      </c>
      <c r="J699" s="128">
        <v>2100208</v>
      </c>
      <c r="K699" s="128">
        <v>0</v>
      </c>
      <c r="O699" s="128">
        <v>211</v>
      </c>
      <c r="Q699" s="205">
        <f t="shared" si="131"/>
        <v>0</v>
      </c>
      <c r="R699" s="222">
        <f t="shared" si="133"/>
        <v>0</v>
      </c>
    </row>
    <row r="700" ht="14.25" spans="1:18">
      <c r="A700" s="140" t="s">
        <v>570</v>
      </c>
      <c r="B700" s="210">
        <f t="shared" ref="B700:C700" si="139">SUM(B701:B709)</f>
        <v>207</v>
      </c>
      <c r="C700" s="211">
        <f t="shared" si="139"/>
        <v>75</v>
      </c>
      <c r="D700" s="212">
        <f t="shared" si="126"/>
        <v>36.231884057971</v>
      </c>
      <c r="E700" s="60"/>
      <c r="F700" s="213">
        <f>SUM(F701:F709)</f>
        <v>0</v>
      </c>
      <c r="G700" s="214" t="s">
        <v>65</v>
      </c>
      <c r="H700" s="215">
        <v>21101</v>
      </c>
      <c r="I700" s="128">
        <v>207</v>
      </c>
      <c r="J700" s="128">
        <v>2100209</v>
      </c>
      <c r="K700" s="128">
        <v>0</v>
      </c>
      <c r="O700" s="128">
        <v>21101</v>
      </c>
      <c r="Q700" s="205">
        <f t="shared" si="131"/>
        <v>0</v>
      </c>
      <c r="R700" s="222">
        <f t="shared" si="133"/>
        <v>0</v>
      </c>
    </row>
    <row r="701" ht="14.25" spans="1:18">
      <c r="A701" s="140" t="s">
        <v>66</v>
      </c>
      <c r="B701" s="213">
        <v>123</v>
      </c>
      <c r="C701" s="216">
        <v>0</v>
      </c>
      <c r="D701" s="212">
        <f t="shared" si="126"/>
        <v>0</v>
      </c>
      <c r="E701" s="60"/>
      <c r="F701" s="213"/>
      <c r="G701" s="214" t="s">
        <v>67</v>
      </c>
      <c r="H701" s="215">
        <v>2110101</v>
      </c>
      <c r="I701" s="128">
        <v>123</v>
      </c>
      <c r="J701" s="128">
        <v>2100210</v>
      </c>
      <c r="K701" s="128">
        <v>0</v>
      </c>
      <c r="O701" s="128">
        <v>2110101</v>
      </c>
      <c r="P701" s="206">
        <v>0</v>
      </c>
      <c r="Q701" s="205">
        <f t="shared" si="131"/>
        <v>0</v>
      </c>
      <c r="R701" s="222">
        <f t="shared" si="133"/>
        <v>0</v>
      </c>
    </row>
    <row r="702" ht="14.25" spans="1:18">
      <c r="A702" s="140" t="s">
        <v>68</v>
      </c>
      <c r="B702" s="213">
        <v>53</v>
      </c>
      <c r="C702" s="216">
        <v>43</v>
      </c>
      <c r="D702" s="212">
        <f t="shared" si="126"/>
        <v>81.1320754716981</v>
      </c>
      <c r="E702" s="60"/>
      <c r="F702" s="213"/>
      <c r="G702" s="214" t="s">
        <v>67</v>
      </c>
      <c r="H702" s="215">
        <v>2110102</v>
      </c>
      <c r="I702" s="128">
        <v>53</v>
      </c>
      <c r="J702" s="128">
        <v>2100211</v>
      </c>
      <c r="K702" s="128">
        <v>0</v>
      </c>
      <c r="O702" s="128">
        <v>2110102</v>
      </c>
      <c r="P702" s="206">
        <v>433295.2</v>
      </c>
      <c r="Q702" s="205">
        <f t="shared" si="131"/>
        <v>43</v>
      </c>
      <c r="R702" s="222">
        <f t="shared" si="133"/>
        <v>43.32952</v>
      </c>
    </row>
    <row r="703" ht="14.25" spans="1:18">
      <c r="A703" s="140" t="s">
        <v>69</v>
      </c>
      <c r="B703" s="213">
        <v>0</v>
      </c>
      <c r="C703" s="216">
        <v>0</v>
      </c>
      <c r="D703" s="212">
        <f t="shared" si="126"/>
        <v>0</v>
      </c>
      <c r="E703" s="60"/>
      <c r="F703" s="213"/>
      <c r="G703" s="214" t="s">
        <v>67</v>
      </c>
      <c r="H703" s="215">
        <v>2110103</v>
      </c>
      <c r="I703" s="128">
        <v>0</v>
      </c>
      <c r="J703" s="128">
        <v>2100212</v>
      </c>
      <c r="K703" s="128">
        <v>0</v>
      </c>
      <c r="O703" s="128">
        <v>2110103</v>
      </c>
      <c r="Q703" s="205">
        <f t="shared" si="131"/>
        <v>0</v>
      </c>
      <c r="R703" s="222">
        <f t="shared" si="133"/>
        <v>0</v>
      </c>
    </row>
    <row r="704" ht="14.25" spans="1:18">
      <c r="A704" s="140" t="s">
        <v>571</v>
      </c>
      <c r="B704" s="213">
        <v>0</v>
      </c>
      <c r="C704" s="216">
        <v>0</v>
      </c>
      <c r="D704" s="212">
        <f t="shared" si="126"/>
        <v>0</v>
      </c>
      <c r="E704" s="60"/>
      <c r="F704" s="213"/>
      <c r="G704" s="214" t="s">
        <v>67</v>
      </c>
      <c r="H704" s="215">
        <v>2110104</v>
      </c>
      <c r="I704" s="128">
        <v>0</v>
      </c>
      <c r="J704" s="128">
        <v>2100299</v>
      </c>
      <c r="K704" s="128">
        <v>14</v>
      </c>
      <c r="O704" s="128">
        <v>2110104</v>
      </c>
      <c r="Q704" s="205">
        <f t="shared" si="131"/>
        <v>0</v>
      </c>
      <c r="R704" s="222">
        <f t="shared" si="133"/>
        <v>0</v>
      </c>
    </row>
    <row r="705" ht="14.25" spans="1:18">
      <c r="A705" s="140" t="s">
        <v>572</v>
      </c>
      <c r="B705" s="213">
        <v>0</v>
      </c>
      <c r="C705" s="216">
        <v>0</v>
      </c>
      <c r="D705" s="212">
        <f t="shared" si="126"/>
        <v>0</v>
      </c>
      <c r="E705" s="60"/>
      <c r="F705" s="213"/>
      <c r="G705" s="214" t="s">
        <v>67</v>
      </c>
      <c r="H705" s="215">
        <v>2110105</v>
      </c>
      <c r="I705" s="128">
        <v>0</v>
      </c>
      <c r="J705" s="128">
        <v>21003</v>
      </c>
      <c r="K705" s="128">
        <v>2146</v>
      </c>
      <c r="O705" s="128">
        <v>2110105</v>
      </c>
      <c r="Q705" s="205">
        <f t="shared" si="131"/>
        <v>0</v>
      </c>
      <c r="R705" s="222">
        <f t="shared" si="133"/>
        <v>0</v>
      </c>
    </row>
    <row r="706" ht="14.25" spans="1:18">
      <c r="A706" s="140" t="s">
        <v>573</v>
      </c>
      <c r="B706" s="213">
        <v>0</v>
      </c>
      <c r="C706" s="216">
        <v>0</v>
      </c>
      <c r="D706" s="212">
        <f t="shared" si="126"/>
        <v>0</v>
      </c>
      <c r="E706" s="60"/>
      <c r="F706" s="213"/>
      <c r="G706" s="214" t="s">
        <v>67</v>
      </c>
      <c r="H706" s="215">
        <v>2110106</v>
      </c>
      <c r="I706" s="128">
        <v>0</v>
      </c>
      <c r="J706" s="128">
        <v>2100301</v>
      </c>
      <c r="K706" s="128">
        <v>0</v>
      </c>
      <c r="O706" s="128">
        <v>2110106</v>
      </c>
      <c r="Q706" s="205">
        <f t="shared" si="131"/>
        <v>0</v>
      </c>
      <c r="R706" s="222">
        <f t="shared" si="133"/>
        <v>0</v>
      </c>
    </row>
    <row r="707" ht="14.25" spans="1:18">
      <c r="A707" s="140" t="s">
        <v>574</v>
      </c>
      <c r="B707" s="213">
        <v>0</v>
      </c>
      <c r="C707" s="216">
        <v>0</v>
      </c>
      <c r="D707" s="212">
        <f t="shared" si="126"/>
        <v>0</v>
      </c>
      <c r="E707" s="60"/>
      <c r="F707" s="213"/>
      <c r="G707" s="214" t="s">
        <v>67</v>
      </c>
      <c r="H707" s="215">
        <v>2110107</v>
      </c>
      <c r="I707" s="128">
        <v>0</v>
      </c>
      <c r="J707" s="128">
        <v>2100302</v>
      </c>
      <c r="K707" s="128">
        <v>1622</v>
      </c>
      <c r="O707" s="128">
        <v>2110107</v>
      </c>
      <c r="Q707" s="205">
        <f t="shared" si="131"/>
        <v>0</v>
      </c>
      <c r="R707" s="222">
        <f t="shared" si="133"/>
        <v>0</v>
      </c>
    </row>
    <row r="708" ht="14.25" spans="1:18">
      <c r="A708" s="140" t="s">
        <v>575</v>
      </c>
      <c r="B708" s="213">
        <v>0</v>
      </c>
      <c r="C708" s="216">
        <v>0</v>
      </c>
      <c r="D708" s="212">
        <f t="shared" si="126"/>
        <v>0</v>
      </c>
      <c r="E708" s="60"/>
      <c r="F708" s="213"/>
      <c r="G708" s="214" t="s">
        <v>67</v>
      </c>
      <c r="H708" s="215">
        <v>2110108</v>
      </c>
      <c r="I708" s="128">
        <v>0</v>
      </c>
      <c r="J708" s="128">
        <v>2100399</v>
      </c>
      <c r="K708" s="128">
        <v>524</v>
      </c>
      <c r="O708" s="128">
        <v>2110108</v>
      </c>
      <c r="Q708" s="205">
        <f t="shared" si="131"/>
        <v>0</v>
      </c>
      <c r="R708" s="222">
        <f t="shared" si="133"/>
        <v>0</v>
      </c>
    </row>
    <row r="709" ht="14.25" spans="1:18">
      <c r="A709" s="140" t="s">
        <v>576</v>
      </c>
      <c r="B709" s="213">
        <v>31</v>
      </c>
      <c r="C709" s="216">
        <v>32</v>
      </c>
      <c r="D709" s="212">
        <f t="shared" si="126"/>
        <v>103.225806451613</v>
      </c>
      <c r="E709" s="60"/>
      <c r="F709" s="213"/>
      <c r="G709" s="214" t="s">
        <v>67</v>
      </c>
      <c r="H709" s="215">
        <v>2110199</v>
      </c>
      <c r="I709" s="128">
        <v>31</v>
      </c>
      <c r="J709" s="128">
        <v>21004</v>
      </c>
      <c r="K709" s="128">
        <v>3172</v>
      </c>
      <c r="O709" s="128">
        <v>2110199</v>
      </c>
      <c r="P709" s="206">
        <v>315000</v>
      </c>
      <c r="Q709" s="205">
        <f t="shared" si="131"/>
        <v>32</v>
      </c>
      <c r="R709" s="222">
        <f t="shared" si="133"/>
        <v>31.5</v>
      </c>
    </row>
    <row r="710" ht="14.25" spans="1:18">
      <c r="A710" s="140" t="s">
        <v>577</v>
      </c>
      <c r="B710" s="210">
        <f t="shared" ref="B710:C710" si="140">SUM(B711:B713)</f>
        <v>51</v>
      </c>
      <c r="C710" s="211">
        <f t="shared" si="140"/>
        <v>44</v>
      </c>
      <c r="D710" s="212">
        <f t="shared" ref="D710:D773" si="141">IF(B710=0,,C710/B710*100)</f>
        <v>86.2745098039216</v>
      </c>
      <c r="E710" s="232"/>
      <c r="F710" s="213">
        <f>SUM(F711:F713)</f>
        <v>0</v>
      </c>
      <c r="G710" s="214" t="s">
        <v>65</v>
      </c>
      <c r="H710" s="215">
        <v>21102</v>
      </c>
      <c r="I710" s="128">
        <v>51</v>
      </c>
      <c r="J710" s="128">
        <v>2100401</v>
      </c>
      <c r="K710" s="128">
        <v>537</v>
      </c>
      <c r="O710" s="128">
        <v>21102</v>
      </c>
      <c r="Q710" s="205">
        <f t="shared" si="131"/>
        <v>0</v>
      </c>
      <c r="R710" s="222">
        <f t="shared" si="133"/>
        <v>0</v>
      </c>
    </row>
    <row r="711" ht="14.25" spans="1:18">
      <c r="A711" s="140" t="s">
        <v>578</v>
      </c>
      <c r="B711" s="213"/>
      <c r="C711" s="216">
        <v>0</v>
      </c>
      <c r="D711" s="212">
        <f t="shared" si="141"/>
        <v>0</v>
      </c>
      <c r="E711" s="232"/>
      <c r="F711" s="213"/>
      <c r="G711" s="214" t="s">
        <v>67</v>
      </c>
      <c r="H711" s="215">
        <v>2110203</v>
      </c>
      <c r="I711" s="128">
        <v>0</v>
      </c>
      <c r="J711" s="128">
        <v>2100402</v>
      </c>
      <c r="K711" s="128">
        <v>155</v>
      </c>
      <c r="O711" s="128">
        <v>2110203</v>
      </c>
      <c r="Q711" s="205">
        <f t="shared" si="131"/>
        <v>0</v>
      </c>
      <c r="R711" s="222">
        <f t="shared" si="133"/>
        <v>0</v>
      </c>
    </row>
    <row r="712" ht="14.25" spans="1:18">
      <c r="A712" s="140" t="s">
        <v>579</v>
      </c>
      <c r="B712" s="213"/>
      <c r="C712" s="216">
        <v>0</v>
      </c>
      <c r="D712" s="212">
        <f t="shared" si="141"/>
        <v>0</v>
      </c>
      <c r="E712" s="232"/>
      <c r="F712" s="213"/>
      <c r="G712" s="214" t="s">
        <v>67</v>
      </c>
      <c r="H712" s="215">
        <v>2110204</v>
      </c>
      <c r="I712" s="128">
        <v>0</v>
      </c>
      <c r="J712" s="128">
        <v>2100403</v>
      </c>
      <c r="K712" s="128">
        <v>480</v>
      </c>
      <c r="O712" s="128">
        <v>2110204</v>
      </c>
      <c r="Q712" s="205">
        <f t="shared" si="131"/>
        <v>0</v>
      </c>
      <c r="R712" s="222">
        <f t="shared" si="133"/>
        <v>0</v>
      </c>
    </row>
    <row r="713" ht="14.25" spans="1:18">
      <c r="A713" s="140" t="s">
        <v>580</v>
      </c>
      <c r="B713" s="213">
        <v>51</v>
      </c>
      <c r="C713" s="216">
        <v>44</v>
      </c>
      <c r="D713" s="212">
        <f t="shared" si="141"/>
        <v>86.2745098039216</v>
      </c>
      <c r="E713" s="232"/>
      <c r="F713" s="213"/>
      <c r="G713" s="214" t="s">
        <v>67</v>
      </c>
      <c r="H713" s="215">
        <v>2110299</v>
      </c>
      <c r="I713" s="128">
        <v>51</v>
      </c>
      <c r="J713" s="128">
        <v>2100404</v>
      </c>
      <c r="K713" s="128">
        <v>0</v>
      </c>
      <c r="O713" s="128">
        <v>2110299</v>
      </c>
      <c r="P713" s="206">
        <v>442000</v>
      </c>
      <c r="Q713" s="205">
        <f t="shared" si="131"/>
        <v>44</v>
      </c>
      <c r="R713" s="222">
        <f t="shared" si="133"/>
        <v>44.2</v>
      </c>
    </row>
    <row r="714" ht="14.25" spans="1:18">
      <c r="A714" s="140" t="s">
        <v>581</v>
      </c>
      <c r="B714" s="210">
        <f t="shared" ref="B714:C714" si="142">SUM(B715:B722)</f>
        <v>27</v>
      </c>
      <c r="C714" s="211">
        <f t="shared" si="142"/>
        <v>30</v>
      </c>
      <c r="D714" s="212">
        <f t="shared" si="141"/>
        <v>111.111111111111</v>
      </c>
      <c r="E714" s="232"/>
      <c r="F714" s="213">
        <f>SUM(F715:F722)</f>
        <v>0</v>
      </c>
      <c r="G714" s="214" t="s">
        <v>65</v>
      </c>
      <c r="H714" s="215">
        <v>21103</v>
      </c>
      <c r="I714" s="128">
        <v>27</v>
      </c>
      <c r="J714" s="128">
        <v>2100405</v>
      </c>
      <c r="K714" s="128">
        <v>0</v>
      </c>
      <c r="O714" s="128">
        <v>21103</v>
      </c>
      <c r="Q714" s="205">
        <f t="shared" si="131"/>
        <v>0</v>
      </c>
      <c r="R714" s="222">
        <f t="shared" si="133"/>
        <v>0</v>
      </c>
    </row>
    <row r="715" ht="14.25" spans="1:18">
      <c r="A715" s="140" t="s">
        <v>582</v>
      </c>
      <c r="B715" s="213"/>
      <c r="C715" s="216">
        <v>0</v>
      </c>
      <c r="D715" s="212">
        <f t="shared" si="141"/>
        <v>0</v>
      </c>
      <c r="E715" s="232"/>
      <c r="F715" s="213"/>
      <c r="G715" s="214" t="s">
        <v>67</v>
      </c>
      <c r="H715" s="215">
        <v>2110301</v>
      </c>
      <c r="I715" s="128">
        <v>0</v>
      </c>
      <c r="J715" s="128">
        <v>2100406</v>
      </c>
      <c r="K715" s="128">
        <v>0</v>
      </c>
      <c r="O715" s="128">
        <v>2110301</v>
      </c>
      <c r="Q715" s="205">
        <f t="shared" si="131"/>
        <v>0</v>
      </c>
      <c r="R715" s="222">
        <f t="shared" si="133"/>
        <v>0</v>
      </c>
    </row>
    <row r="716" ht="14.25" spans="1:18">
      <c r="A716" s="140" t="s">
        <v>583</v>
      </c>
      <c r="B716" s="213">
        <v>27</v>
      </c>
      <c r="C716" s="216">
        <v>0</v>
      </c>
      <c r="D716" s="212">
        <f t="shared" si="141"/>
        <v>0</v>
      </c>
      <c r="E716" s="232"/>
      <c r="F716" s="213"/>
      <c r="G716" s="214" t="s">
        <v>67</v>
      </c>
      <c r="H716" s="215">
        <v>2110302</v>
      </c>
      <c r="I716" s="128">
        <v>27</v>
      </c>
      <c r="J716" s="128">
        <v>2100407</v>
      </c>
      <c r="K716" s="128">
        <v>0</v>
      </c>
      <c r="O716" s="128">
        <v>2110302</v>
      </c>
      <c r="Q716" s="205">
        <f t="shared" si="131"/>
        <v>0</v>
      </c>
      <c r="R716" s="222">
        <f t="shared" si="133"/>
        <v>0</v>
      </c>
    </row>
    <row r="717" ht="14.25" spans="1:18">
      <c r="A717" s="140" t="s">
        <v>584</v>
      </c>
      <c r="B717" s="213"/>
      <c r="C717" s="216">
        <v>0</v>
      </c>
      <c r="D717" s="212">
        <f t="shared" si="141"/>
        <v>0</v>
      </c>
      <c r="E717" s="232"/>
      <c r="F717" s="213"/>
      <c r="G717" s="214" t="s">
        <v>67</v>
      </c>
      <c r="H717" s="215">
        <v>2110303</v>
      </c>
      <c r="I717" s="128">
        <v>0</v>
      </c>
      <c r="J717" s="128">
        <v>2100408</v>
      </c>
      <c r="K717" s="128">
        <v>1485</v>
      </c>
      <c r="O717" s="128">
        <v>2110303</v>
      </c>
      <c r="Q717" s="205">
        <f t="shared" si="131"/>
        <v>0</v>
      </c>
      <c r="R717" s="222">
        <f t="shared" si="133"/>
        <v>0</v>
      </c>
    </row>
    <row r="718" ht="14.25" spans="1:18">
      <c r="A718" s="140" t="s">
        <v>585</v>
      </c>
      <c r="B718" s="213"/>
      <c r="C718" s="216">
        <v>0</v>
      </c>
      <c r="D718" s="212">
        <f t="shared" si="141"/>
        <v>0</v>
      </c>
      <c r="E718" s="232"/>
      <c r="F718" s="213"/>
      <c r="G718" s="214" t="s">
        <v>67</v>
      </c>
      <c r="H718" s="215">
        <v>2110304</v>
      </c>
      <c r="I718" s="128">
        <v>0</v>
      </c>
      <c r="J718" s="128">
        <v>2100409</v>
      </c>
      <c r="K718" s="128">
        <v>421</v>
      </c>
      <c r="O718" s="128">
        <v>2110304</v>
      </c>
      <c r="Q718" s="205">
        <f t="shared" si="131"/>
        <v>0</v>
      </c>
      <c r="R718" s="222">
        <f t="shared" si="133"/>
        <v>0</v>
      </c>
    </row>
    <row r="719" ht="14.25" spans="1:18">
      <c r="A719" s="140" t="s">
        <v>586</v>
      </c>
      <c r="B719" s="213"/>
      <c r="C719" s="216">
        <v>0</v>
      </c>
      <c r="D719" s="212">
        <f t="shared" si="141"/>
        <v>0</v>
      </c>
      <c r="E719" s="232"/>
      <c r="F719" s="213"/>
      <c r="G719" s="214" t="s">
        <v>67</v>
      </c>
      <c r="H719" s="215">
        <v>2110305</v>
      </c>
      <c r="I719" s="128">
        <v>0</v>
      </c>
      <c r="J719" s="128">
        <v>2100410</v>
      </c>
      <c r="K719" s="128">
        <v>2</v>
      </c>
      <c r="O719" s="128">
        <v>2110305</v>
      </c>
      <c r="Q719" s="205">
        <f t="shared" si="131"/>
        <v>0</v>
      </c>
      <c r="R719" s="222">
        <f t="shared" si="133"/>
        <v>0</v>
      </c>
    </row>
    <row r="720" ht="14.25" spans="1:18">
      <c r="A720" s="140" t="s">
        <v>587</v>
      </c>
      <c r="B720" s="213"/>
      <c r="C720" s="216">
        <v>0</v>
      </c>
      <c r="D720" s="212">
        <f t="shared" si="141"/>
        <v>0</v>
      </c>
      <c r="E720" s="232"/>
      <c r="F720" s="213"/>
      <c r="G720" s="214" t="s">
        <v>67</v>
      </c>
      <c r="H720" s="215">
        <v>2110306</v>
      </c>
      <c r="I720" s="128">
        <v>0</v>
      </c>
      <c r="J720" s="128">
        <v>2100499</v>
      </c>
      <c r="K720" s="128">
        <v>92</v>
      </c>
      <c r="O720" s="128">
        <v>2110306</v>
      </c>
      <c r="Q720" s="205">
        <f t="shared" si="131"/>
        <v>0</v>
      </c>
      <c r="R720" s="222">
        <f t="shared" si="133"/>
        <v>0</v>
      </c>
    </row>
    <row r="721" ht="14.25" spans="1:18">
      <c r="A721" s="140" t="s">
        <v>588</v>
      </c>
      <c r="B721" s="213"/>
      <c r="C721" s="216">
        <v>0</v>
      </c>
      <c r="D721" s="212">
        <f t="shared" si="141"/>
        <v>0</v>
      </c>
      <c r="E721" s="232"/>
      <c r="F721" s="213"/>
      <c r="G721" s="214" t="s">
        <v>67</v>
      </c>
      <c r="H721" s="234">
        <v>2110307</v>
      </c>
      <c r="J721" s="128">
        <v>21006</v>
      </c>
      <c r="K721" s="128">
        <v>120</v>
      </c>
      <c r="O721" s="128">
        <v>2110307</v>
      </c>
      <c r="Q721" s="205">
        <f t="shared" si="131"/>
        <v>0</v>
      </c>
      <c r="R721" s="222">
        <f t="shared" si="133"/>
        <v>0</v>
      </c>
    </row>
    <row r="722" ht="14.25" spans="1:18">
      <c r="A722" s="140" t="s">
        <v>589</v>
      </c>
      <c r="B722" s="213"/>
      <c r="C722" s="216">
        <v>30</v>
      </c>
      <c r="D722" s="212">
        <f t="shared" si="141"/>
        <v>0</v>
      </c>
      <c r="E722" s="232"/>
      <c r="F722" s="213"/>
      <c r="G722" s="214" t="s">
        <v>67</v>
      </c>
      <c r="H722" s="215">
        <v>2110399</v>
      </c>
      <c r="I722" s="128">
        <v>0</v>
      </c>
      <c r="J722" s="128">
        <v>2100601</v>
      </c>
      <c r="K722" s="128">
        <v>120</v>
      </c>
      <c r="O722" s="128">
        <v>2110399</v>
      </c>
      <c r="P722" s="206">
        <v>300000</v>
      </c>
      <c r="Q722" s="205">
        <f t="shared" si="131"/>
        <v>30</v>
      </c>
      <c r="R722" s="222">
        <f t="shared" si="133"/>
        <v>30</v>
      </c>
    </row>
    <row r="723" ht="14.25" spans="1:18">
      <c r="A723" s="140" t="s">
        <v>590</v>
      </c>
      <c r="B723" s="210">
        <f t="shared" ref="B723:C723" si="143">SUM(B724:B727)</f>
        <v>2917</v>
      </c>
      <c r="C723" s="211">
        <f t="shared" si="143"/>
        <v>2850</v>
      </c>
      <c r="D723" s="212">
        <f t="shared" si="141"/>
        <v>97.7031196434693</v>
      </c>
      <c r="E723" s="232"/>
      <c r="F723" s="213">
        <f>SUM(F724:F727)</f>
        <v>0</v>
      </c>
      <c r="G723" s="214" t="s">
        <v>65</v>
      </c>
      <c r="H723" s="215">
        <v>21104</v>
      </c>
      <c r="I723" s="128">
        <v>2917</v>
      </c>
      <c r="J723" s="128">
        <v>2100699</v>
      </c>
      <c r="K723" s="128">
        <v>0</v>
      </c>
      <c r="O723" s="128">
        <v>21104</v>
      </c>
      <c r="Q723" s="205">
        <f t="shared" si="131"/>
        <v>0</v>
      </c>
      <c r="R723" s="222">
        <f t="shared" si="133"/>
        <v>0</v>
      </c>
    </row>
    <row r="724" ht="14.25" spans="1:18">
      <c r="A724" s="140" t="s">
        <v>591</v>
      </c>
      <c r="B724" s="213"/>
      <c r="C724" s="216">
        <v>2850</v>
      </c>
      <c r="D724" s="212">
        <f t="shared" si="141"/>
        <v>0</v>
      </c>
      <c r="E724" s="232"/>
      <c r="F724" s="213"/>
      <c r="G724" s="214" t="s">
        <v>67</v>
      </c>
      <c r="H724" s="215">
        <v>2110401</v>
      </c>
      <c r="I724" s="128">
        <v>0</v>
      </c>
      <c r="J724" s="128">
        <v>21007</v>
      </c>
      <c r="K724" s="128">
        <v>1355</v>
      </c>
      <c r="O724" s="128">
        <v>2110401</v>
      </c>
      <c r="Q724" s="205">
        <f t="shared" si="131"/>
        <v>0</v>
      </c>
      <c r="R724" s="222">
        <f t="shared" si="133"/>
        <v>0</v>
      </c>
    </row>
    <row r="725" ht="14.25" spans="1:18">
      <c r="A725" s="140" t="s">
        <v>592</v>
      </c>
      <c r="B725" s="213">
        <v>67</v>
      </c>
      <c r="C725" s="216">
        <v>0</v>
      </c>
      <c r="D725" s="212">
        <f t="shared" si="141"/>
        <v>0</v>
      </c>
      <c r="E725" s="232"/>
      <c r="F725" s="213"/>
      <c r="G725" s="214" t="s">
        <v>67</v>
      </c>
      <c r="H725" s="215">
        <v>2110402</v>
      </c>
      <c r="I725" s="128">
        <v>67</v>
      </c>
      <c r="J725" s="128">
        <v>2100716</v>
      </c>
      <c r="K725" s="128">
        <v>0</v>
      </c>
      <c r="O725" s="128">
        <v>2110402</v>
      </c>
      <c r="Q725" s="205">
        <f t="shared" si="131"/>
        <v>0</v>
      </c>
      <c r="R725" s="222">
        <f t="shared" si="133"/>
        <v>0</v>
      </c>
    </row>
    <row r="726" ht="14.25" spans="1:18">
      <c r="A726" s="140" t="s">
        <v>593</v>
      </c>
      <c r="B726" s="213">
        <v>0</v>
      </c>
      <c r="C726" s="216">
        <v>0</v>
      </c>
      <c r="D726" s="212">
        <f t="shared" si="141"/>
        <v>0</v>
      </c>
      <c r="E726" s="232"/>
      <c r="F726" s="213"/>
      <c r="G726" s="214" t="s">
        <v>67</v>
      </c>
      <c r="H726" s="215">
        <v>2110404</v>
      </c>
      <c r="I726" s="128">
        <v>0</v>
      </c>
      <c r="J726" s="128">
        <v>2100717</v>
      </c>
      <c r="K726" s="128">
        <v>984</v>
      </c>
      <c r="O726" s="128">
        <v>2110404</v>
      </c>
      <c r="Q726" s="205">
        <f t="shared" si="131"/>
        <v>0</v>
      </c>
      <c r="R726" s="222">
        <f t="shared" si="133"/>
        <v>0</v>
      </c>
    </row>
    <row r="727" ht="14.25" spans="1:18">
      <c r="A727" s="140" t="s">
        <v>594</v>
      </c>
      <c r="B727" s="213">
        <v>2850</v>
      </c>
      <c r="C727" s="216">
        <v>0</v>
      </c>
      <c r="D727" s="212">
        <f t="shared" si="141"/>
        <v>0</v>
      </c>
      <c r="E727" s="232"/>
      <c r="F727" s="213"/>
      <c r="G727" s="214" t="s">
        <v>67</v>
      </c>
      <c r="H727" s="215">
        <v>2110499</v>
      </c>
      <c r="I727" s="128">
        <v>2850</v>
      </c>
      <c r="J727" s="128">
        <v>2100799</v>
      </c>
      <c r="K727" s="128">
        <v>371</v>
      </c>
      <c r="O727" s="128">
        <v>2110499</v>
      </c>
      <c r="Q727" s="205">
        <f t="shared" si="131"/>
        <v>0</v>
      </c>
      <c r="R727" s="222">
        <f t="shared" si="133"/>
        <v>0</v>
      </c>
    </row>
    <row r="728" ht="14.25" spans="1:18">
      <c r="A728" s="140" t="s">
        <v>595</v>
      </c>
      <c r="B728" s="210">
        <f t="shared" ref="B728:C728" si="144">SUM(B729:B734)</f>
        <v>0</v>
      </c>
      <c r="C728" s="211">
        <f t="shared" si="144"/>
        <v>3</v>
      </c>
      <c r="D728" s="212">
        <f t="shared" si="141"/>
        <v>0</v>
      </c>
      <c r="E728" s="60"/>
      <c r="F728" s="213">
        <f>SUM(F729:F734)</f>
        <v>0</v>
      </c>
      <c r="G728" s="214" t="s">
        <v>65</v>
      </c>
      <c r="H728" s="215">
        <v>21105</v>
      </c>
      <c r="I728" s="128">
        <v>0</v>
      </c>
      <c r="J728" s="128">
        <v>21011</v>
      </c>
      <c r="K728" s="128">
        <v>0</v>
      </c>
      <c r="O728" s="128">
        <v>21105</v>
      </c>
      <c r="Q728" s="205">
        <f t="shared" si="131"/>
        <v>0</v>
      </c>
      <c r="R728" s="222">
        <f t="shared" si="133"/>
        <v>0</v>
      </c>
    </row>
    <row r="729" ht="14.25" spans="1:18">
      <c r="A729" s="140" t="s">
        <v>596</v>
      </c>
      <c r="B729" s="213"/>
      <c r="C729" s="216">
        <v>0</v>
      </c>
      <c r="D729" s="212">
        <f t="shared" si="141"/>
        <v>0</v>
      </c>
      <c r="E729" s="60"/>
      <c r="F729" s="213"/>
      <c r="G729" s="214" t="s">
        <v>67</v>
      </c>
      <c r="H729" s="215">
        <v>2110501</v>
      </c>
      <c r="I729" s="128">
        <v>0</v>
      </c>
      <c r="J729" s="128">
        <v>2101101</v>
      </c>
      <c r="K729" s="128">
        <v>0</v>
      </c>
      <c r="O729" s="128">
        <v>2110501</v>
      </c>
      <c r="Q729" s="205">
        <f t="shared" si="131"/>
        <v>0</v>
      </c>
      <c r="R729" s="222">
        <f t="shared" si="133"/>
        <v>0</v>
      </c>
    </row>
    <row r="730" ht="14.25" spans="1:18">
      <c r="A730" s="140" t="s">
        <v>597</v>
      </c>
      <c r="B730" s="213"/>
      <c r="C730" s="216">
        <v>0</v>
      </c>
      <c r="D730" s="212">
        <f t="shared" si="141"/>
        <v>0</v>
      </c>
      <c r="E730" s="60"/>
      <c r="F730" s="213"/>
      <c r="G730" s="214" t="s">
        <v>67</v>
      </c>
      <c r="H730" s="215">
        <v>2110502</v>
      </c>
      <c r="I730" s="128">
        <v>0</v>
      </c>
      <c r="J730" s="128">
        <v>2101102</v>
      </c>
      <c r="K730" s="128">
        <v>0</v>
      </c>
      <c r="O730" s="128">
        <v>2110502</v>
      </c>
      <c r="Q730" s="205">
        <f t="shared" si="131"/>
        <v>0</v>
      </c>
      <c r="R730" s="222">
        <f t="shared" si="133"/>
        <v>0</v>
      </c>
    </row>
    <row r="731" ht="14.25" spans="1:18">
      <c r="A731" s="140" t="s">
        <v>598</v>
      </c>
      <c r="B731" s="213"/>
      <c r="C731" s="216">
        <v>0</v>
      </c>
      <c r="D731" s="212">
        <f t="shared" si="141"/>
        <v>0</v>
      </c>
      <c r="E731" s="60"/>
      <c r="F731" s="213"/>
      <c r="G731" s="214" t="s">
        <v>67</v>
      </c>
      <c r="H731" s="215">
        <v>2110503</v>
      </c>
      <c r="I731" s="128">
        <v>0</v>
      </c>
      <c r="J731" s="128">
        <v>2101103</v>
      </c>
      <c r="K731" s="128">
        <v>0</v>
      </c>
      <c r="O731" s="128">
        <v>2110503</v>
      </c>
      <c r="Q731" s="205">
        <f t="shared" si="131"/>
        <v>0</v>
      </c>
      <c r="R731" s="222">
        <f t="shared" si="133"/>
        <v>0</v>
      </c>
    </row>
    <row r="732" ht="14.25" spans="1:18">
      <c r="A732" s="140" t="s">
        <v>599</v>
      </c>
      <c r="B732" s="213"/>
      <c r="C732" s="216">
        <v>0</v>
      </c>
      <c r="D732" s="212">
        <f t="shared" si="141"/>
        <v>0</v>
      </c>
      <c r="E732" s="60"/>
      <c r="F732" s="213"/>
      <c r="G732" s="214" t="s">
        <v>67</v>
      </c>
      <c r="H732" s="215">
        <v>2110506</v>
      </c>
      <c r="I732" s="128">
        <v>0</v>
      </c>
      <c r="J732" s="128">
        <v>2101199</v>
      </c>
      <c r="K732" s="128">
        <v>0</v>
      </c>
      <c r="O732" s="128">
        <v>2110506</v>
      </c>
      <c r="Q732" s="205">
        <f t="shared" si="131"/>
        <v>0</v>
      </c>
      <c r="R732" s="222">
        <f t="shared" si="133"/>
        <v>0</v>
      </c>
    </row>
    <row r="733" ht="14.25" spans="1:18">
      <c r="A733" s="140" t="s">
        <v>600</v>
      </c>
      <c r="B733" s="213"/>
      <c r="C733" s="216">
        <v>3</v>
      </c>
      <c r="D733" s="212">
        <f t="shared" si="141"/>
        <v>0</v>
      </c>
      <c r="E733" s="60"/>
      <c r="F733" s="213"/>
      <c r="G733" s="214" t="s">
        <v>67</v>
      </c>
      <c r="H733" s="215">
        <v>2110507</v>
      </c>
      <c r="I733" s="128">
        <v>0</v>
      </c>
      <c r="J733" s="128">
        <v>21012</v>
      </c>
      <c r="K733" s="128">
        <v>8280</v>
      </c>
      <c r="O733" s="128">
        <v>2110507</v>
      </c>
      <c r="Q733" s="205">
        <f t="shared" ref="Q733:Q796" si="145">ROUND(R733,0)</f>
        <v>0</v>
      </c>
      <c r="R733" s="222">
        <f t="shared" si="133"/>
        <v>0</v>
      </c>
    </row>
    <row r="734" ht="14.25" spans="1:18">
      <c r="A734" s="140" t="s">
        <v>601</v>
      </c>
      <c r="B734" s="213"/>
      <c r="C734" s="216">
        <v>0</v>
      </c>
      <c r="D734" s="212">
        <f t="shared" si="141"/>
        <v>0</v>
      </c>
      <c r="E734" s="60"/>
      <c r="F734" s="213"/>
      <c r="G734" s="214" t="s">
        <v>67</v>
      </c>
      <c r="H734" s="215">
        <v>2110599</v>
      </c>
      <c r="I734" s="128">
        <v>0</v>
      </c>
      <c r="J734" s="128">
        <v>2101201</v>
      </c>
      <c r="K734" s="128">
        <v>0</v>
      </c>
      <c r="O734" s="128">
        <v>2110599</v>
      </c>
      <c r="Q734" s="205">
        <f t="shared" si="145"/>
        <v>0</v>
      </c>
      <c r="R734" s="222">
        <f t="shared" si="133"/>
        <v>0</v>
      </c>
    </row>
    <row r="735" ht="14.25" spans="1:18">
      <c r="A735" s="140" t="s">
        <v>602</v>
      </c>
      <c r="B735" s="210">
        <f t="shared" ref="B735:C735" si="146">SUM(B736:B740)</f>
        <v>19</v>
      </c>
      <c r="C735" s="211">
        <f t="shared" si="146"/>
        <v>1</v>
      </c>
      <c r="D735" s="212">
        <f t="shared" si="141"/>
        <v>5.26315789473684</v>
      </c>
      <c r="E735" s="60"/>
      <c r="F735" s="213">
        <f>SUM(F736:F740)</f>
        <v>0</v>
      </c>
      <c r="G735" s="214" t="s">
        <v>65</v>
      </c>
      <c r="H735" s="215">
        <v>21106</v>
      </c>
      <c r="I735" s="128">
        <v>19</v>
      </c>
      <c r="J735" s="128">
        <v>2101202</v>
      </c>
      <c r="K735" s="128">
        <v>8190</v>
      </c>
      <c r="O735" s="128">
        <v>21106</v>
      </c>
      <c r="Q735" s="205">
        <f t="shared" si="145"/>
        <v>0</v>
      </c>
      <c r="R735" s="222">
        <f t="shared" si="133"/>
        <v>0</v>
      </c>
    </row>
    <row r="736" ht="14.25" spans="1:18">
      <c r="A736" s="140" t="s">
        <v>603</v>
      </c>
      <c r="B736" s="213"/>
      <c r="C736" s="216">
        <v>0</v>
      </c>
      <c r="D736" s="212">
        <f t="shared" si="141"/>
        <v>0</v>
      </c>
      <c r="E736" s="60"/>
      <c r="F736" s="213"/>
      <c r="G736" s="214" t="s">
        <v>67</v>
      </c>
      <c r="H736" s="215">
        <v>2110602</v>
      </c>
      <c r="I736" s="128">
        <v>0</v>
      </c>
      <c r="J736" s="128">
        <v>2101299</v>
      </c>
      <c r="K736" s="128">
        <v>90</v>
      </c>
      <c r="O736" s="128">
        <v>2110602</v>
      </c>
      <c r="Q736" s="205">
        <f t="shared" si="145"/>
        <v>0</v>
      </c>
      <c r="R736" s="222">
        <f t="shared" si="133"/>
        <v>0</v>
      </c>
    </row>
    <row r="737" ht="14.25" spans="1:18">
      <c r="A737" s="140" t="s">
        <v>604</v>
      </c>
      <c r="B737" s="213"/>
      <c r="C737" s="216">
        <v>0</v>
      </c>
      <c r="D737" s="212">
        <f t="shared" si="141"/>
        <v>0</v>
      </c>
      <c r="E737" s="60"/>
      <c r="F737" s="213"/>
      <c r="G737" s="214" t="s">
        <v>67</v>
      </c>
      <c r="H737" s="215">
        <v>2110603</v>
      </c>
      <c r="I737" s="128">
        <v>0</v>
      </c>
      <c r="J737" s="128">
        <v>21013</v>
      </c>
      <c r="K737" s="128">
        <v>816</v>
      </c>
      <c r="O737" s="128">
        <v>2110603</v>
      </c>
      <c r="Q737" s="205">
        <f t="shared" si="145"/>
        <v>0</v>
      </c>
      <c r="R737" s="222">
        <f t="shared" si="133"/>
        <v>0</v>
      </c>
    </row>
    <row r="738" ht="14.25" spans="1:18">
      <c r="A738" s="140" t="s">
        <v>605</v>
      </c>
      <c r="B738" s="213"/>
      <c r="C738" s="216">
        <v>0</v>
      </c>
      <c r="D738" s="212">
        <f t="shared" si="141"/>
        <v>0</v>
      </c>
      <c r="E738" s="60"/>
      <c r="F738" s="213"/>
      <c r="G738" s="214" t="s">
        <v>67</v>
      </c>
      <c r="H738" s="215">
        <v>2110604</v>
      </c>
      <c r="I738" s="128">
        <v>0</v>
      </c>
      <c r="J738" s="128">
        <v>2101301</v>
      </c>
      <c r="K738" s="128">
        <v>816</v>
      </c>
      <c r="O738" s="128">
        <v>2110604</v>
      </c>
      <c r="Q738" s="205">
        <f t="shared" si="145"/>
        <v>0</v>
      </c>
      <c r="R738" s="222">
        <f t="shared" si="133"/>
        <v>0</v>
      </c>
    </row>
    <row r="739" ht="14.25" spans="1:18">
      <c r="A739" s="140" t="s">
        <v>606</v>
      </c>
      <c r="B739" s="213"/>
      <c r="C739" s="216">
        <v>0</v>
      </c>
      <c r="D739" s="212">
        <f t="shared" si="141"/>
        <v>0</v>
      </c>
      <c r="E739" s="60"/>
      <c r="F739" s="213"/>
      <c r="G739" s="214" t="s">
        <v>67</v>
      </c>
      <c r="H739" s="215">
        <v>2110605</v>
      </c>
      <c r="I739" s="128">
        <v>0</v>
      </c>
      <c r="J739" s="128">
        <v>2101302</v>
      </c>
      <c r="K739" s="128">
        <v>0</v>
      </c>
      <c r="O739" s="128">
        <v>2110605</v>
      </c>
      <c r="Q739" s="205">
        <f t="shared" si="145"/>
        <v>0</v>
      </c>
      <c r="R739" s="222">
        <f t="shared" si="133"/>
        <v>0</v>
      </c>
    </row>
    <row r="740" ht="14.25" spans="1:18">
      <c r="A740" s="140" t="s">
        <v>607</v>
      </c>
      <c r="B740" s="213">
        <v>19</v>
      </c>
      <c r="C740" s="216">
        <v>1</v>
      </c>
      <c r="D740" s="212">
        <f t="shared" si="141"/>
        <v>5.26315789473684</v>
      </c>
      <c r="E740" s="60"/>
      <c r="F740" s="213"/>
      <c r="G740" s="214" t="s">
        <v>67</v>
      </c>
      <c r="H740" s="215">
        <v>2110699</v>
      </c>
      <c r="I740" s="128">
        <v>19</v>
      </c>
      <c r="J740" s="128">
        <v>2101399</v>
      </c>
      <c r="K740" s="128">
        <v>0</v>
      </c>
      <c r="O740" s="128">
        <v>2110699</v>
      </c>
      <c r="Q740" s="205">
        <f t="shared" si="145"/>
        <v>0</v>
      </c>
      <c r="R740" s="222">
        <f t="shared" ref="R740:R803" si="147">P740/10000</f>
        <v>0</v>
      </c>
    </row>
    <row r="741" ht="14.25" spans="1:18">
      <c r="A741" s="140" t="s">
        <v>608</v>
      </c>
      <c r="B741" s="210">
        <f t="shared" ref="B741:C741" si="148">SUM(B742:B743)</f>
        <v>0</v>
      </c>
      <c r="C741" s="211">
        <f t="shared" si="148"/>
        <v>0</v>
      </c>
      <c r="D741" s="212">
        <f t="shared" si="141"/>
        <v>0</v>
      </c>
      <c r="E741" s="60"/>
      <c r="F741" s="213">
        <f>SUM(F742:F743)</f>
        <v>0</v>
      </c>
      <c r="G741" s="214" t="s">
        <v>65</v>
      </c>
      <c r="H741" s="215">
        <v>21107</v>
      </c>
      <c r="I741" s="128">
        <v>0</v>
      </c>
      <c r="J741" s="128">
        <v>21014</v>
      </c>
      <c r="K741" s="128">
        <v>39</v>
      </c>
      <c r="O741" s="128">
        <v>21107</v>
      </c>
      <c r="Q741" s="205">
        <f t="shared" si="145"/>
        <v>0</v>
      </c>
      <c r="R741" s="222">
        <f t="shared" si="147"/>
        <v>0</v>
      </c>
    </row>
    <row r="742" ht="14.25" spans="1:18">
      <c r="A742" s="140" t="s">
        <v>609</v>
      </c>
      <c r="B742" s="213"/>
      <c r="C742" s="216">
        <v>0</v>
      </c>
      <c r="D742" s="212">
        <f t="shared" si="141"/>
        <v>0</v>
      </c>
      <c r="E742" s="60"/>
      <c r="F742" s="213"/>
      <c r="G742" s="214" t="s">
        <v>67</v>
      </c>
      <c r="H742" s="215">
        <v>2110704</v>
      </c>
      <c r="I742" s="128">
        <v>0</v>
      </c>
      <c r="J742" s="128">
        <v>2101401</v>
      </c>
      <c r="K742" s="128">
        <v>7</v>
      </c>
      <c r="O742" s="128">
        <v>2110704</v>
      </c>
      <c r="Q742" s="205">
        <f t="shared" si="145"/>
        <v>0</v>
      </c>
      <c r="R742" s="222">
        <f t="shared" si="147"/>
        <v>0</v>
      </c>
    </row>
    <row r="743" ht="14.25" spans="1:18">
      <c r="A743" s="140" t="s">
        <v>610</v>
      </c>
      <c r="B743" s="213"/>
      <c r="C743" s="216">
        <v>0</v>
      </c>
      <c r="D743" s="212">
        <f t="shared" si="141"/>
        <v>0</v>
      </c>
      <c r="E743" s="60"/>
      <c r="F743" s="213"/>
      <c r="G743" s="214" t="s">
        <v>67</v>
      </c>
      <c r="H743" s="215">
        <v>2110799</v>
      </c>
      <c r="I743" s="128">
        <v>0</v>
      </c>
      <c r="J743" s="128">
        <v>2101499</v>
      </c>
      <c r="K743" s="128">
        <v>32</v>
      </c>
      <c r="O743" s="128">
        <v>2110799</v>
      </c>
      <c r="Q743" s="205">
        <f t="shared" si="145"/>
        <v>0</v>
      </c>
      <c r="R743" s="222">
        <f t="shared" si="147"/>
        <v>0</v>
      </c>
    </row>
    <row r="744" ht="14.25" spans="1:18">
      <c r="A744" s="140" t="s">
        <v>611</v>
      </c>
      <c r="B744" s="210">
        <f t="shared" ref="B744:C744" si="149">SUM(B745:B746)</f>
        <v>0</v>
      </c>
      <c r="C744" s="211">
        <f t="shared" si="149"/>
        <v>0</v>
      </c>
      <c r="D744" s="212">
        <f t="shared" si="141"/>
        <v>0</v>
      </c>
      <c r="E744" s="60"/>
      <c r="F744" s="213">
        <f>SUM(F745:F746)</f>
        <v>0</v>
      </c>
      <c r="G744" s="214" t="s">
        <v>65</v>
      </c>
      <c r="H744" s="215">
        <v>21108</v>
      </c>
      <c r="I744" s="128">
        <v>0</v>
      </c>
      <c r="J744" s="128">
        <v>21015</v>
      </c>
      <c r="K744" s="128">
        <v>98</v>
      </c>
      <c r="O744" s="128">
        <v>21108</v>
      </c>
      <c r="Q744" s="205">
        <f t="shared" si="145"/>
        <v>0</v>
      </c>
      <c r="R744" s="222">
        <f t="shared" si="147"/>
        <v>0</v>
      </c>
    </row>
    <row r="745" ht="14.25" spans="1:18">
      <c r="A745" s="140" t="s">
        <v>612</v>
      </c>
      <c r="B745" s="213"/>
      <c r="C745" s="216">
        <v>0</v>
      </c>
      <c r="D745" s="212">
        <f t="shared" si="141"/>
        <v>0</v>
      </c>
      <c r="E745" s="60"/>
      <c r="F745" s="213"/>
      <c r="G745" s="214" t="s">
        <v>67</v>
      </c>
      <c r="H745" s="215">
        <v>2110804</v>
      </c>
      <c r="I745" s="128">
        <v>0</v>
      </c>
      <c r="J745" s="128">
        <v>2101501</v>
      </c>
      <c r="K745" s="128">
        <v>36</v>
      </c>
      <c r="O745" s="128">
        <v>2110804</v>
      </c>
      <c r="Q745" s="205">
        <f t="shared" si="145"/>
        <v>0</v>
      </c>
      <c r="R745" s="222">
        <f t="shared" si="147"/>
        <v>0</v>
      </c>
    </row>
    <row r="746" ht="14.25" spans="1:18">
      <c r="A746" s="140" t="s">
        <v>613</v>
      </c>
      <c r="B746" s="213"/>
      <c r="C746" s="216">
        <v>0</v>
      </c>
      <c r="D746" s="212">
        <f t="shared" si="141"/>
        <v>0</v>
      </c>
      <c r="E746" s="60"/>
      <c r="F746" s="213"/>
      <c r="G746" s="214" t="s">
        <v>67</v>
      </c>
      <c r="H746" s="215">
        <v>2110899</v>
      </c>
      <c r="I746" s="128">
        <v>0</v>
      </c>
      <c r="J746" s="128">
        <v>2101502</v>
      </c>
      <c r="K746" s="128">
        <v>44</v>
      </c>
      <c r="O746" s="128">
        <v>2110899</v>
      </c>
      <c r="Q746" s="205">
        <f t="shared" si="145"/>
        <v>0</v>
      </c>
      <c r="R746" s="222">
        <f t="shared" si="147"/>
        <v>0</v>
      </c>
    </row>
    <row r="747" ht="14.25" spans="1:18">
      <c r="A747" s="140" t="s">
        <v>614</v>
      </c>
      <c r="B747" s="213"/>
      <c r="C747" s="216">
        <v>0</v>
      </c>
      <c r="D747" s="212">
        <f t="shared" si="141"/>
        <v>0</v>
      </c>
      <c r="E747" s="60"/>
      <c r="F747" s="213"/>
      <c r="G747" s="214" t="s">
        <v>65</v>
      </c>
      <c r="H747" s="215">
        <v>21109</v>
      </c>
      <c r="I747" s="128">
        <v>0</v>
      </c>
      <c r="J747" s="128">
        <v>2101503</v>
      </c>
      <c r="K747" s="128">
        <v>0</v>
      </c>
      <c r="O747" s="128">
        <v>21109</v>
      </c>
      <c r="Q747" s="205">
        <f t="shared" si="145"/>
        <v>0</v>
      </c>
      <c r="R747" s="222">
        <f t="shared" si="147"/>
        <v>0</v>
      </c>
    </row>
    <row r="748" ht="14.25" spans="1:18">
      <c r="A748" s="140" t="s">
        <v>615</v>
      </c>
      <c r="B748" s="213"/>
      <c r="C748" s="216">
        <v>5</v>
      </c>
      <c r="D748" s="212">
        <f t="shared" si="141"/>
        <v>0</v>
      </c>
      <c r="E748" s="60"/>
      <c r="F748" s="213"/>
      <c r="G748" s="214" t="s">
        <v>65</v>
      </c>
      <c r="H748" s="215">
        <v>21110</v>
      </c>
      <c r="I748" s="128">
        <v>0</v>
      </c>
      <c r="J748" s="128">
        <v>2101504</v>
      </c>
      <c r="K748" s="128">
        <v>0</v>
      </c>
      <c r="O748" s="128">
        <v>21110</v>
      </c>
      <c r="Q748" s="205">
        <f t="shared" si="145"/>
        <v>0</v>
      </c>
      <c r="R748" s="222">
        <f t="shared" si="147"/>
        <v>0</v>
      </c>
    </row>
    <row r="749" ht="14.25" spans="1:18">
      <c r="A749" s="140" t="s">
        <v>616</v>
      </c>
      <c r="B749" s="210">
        <f t="shared" ref="B749:C749" si="150">SUM(B750:B754)</f>
        <v>104</v>
      </c>
      <c r="C749" s="211">
        <f t="shared" si="150"/>
        <v>1</v>
      </c>
      <c r="D749" s="212">
        <f t="shared" si="141"/>
        <v>0.961538461538462</v>
      </c>
      <c r="E749" s="60"/>
      <c r="F749" s="213">
        <f>SUM(F750:F754)</f>
        <v>0</v>
      </c>
      <c r="G749" s="214" t="s">
        <v>65</v>
      </c>
      <c r="H749" s="215">
        <v>21111</v>
      </c>
      <c r="I749" s="128">
        <v>104</v>
      </c>
      <c r="J749" s="128">
        <v>2101505</v>
      </c>
      <c r="K749" s="128">
        <v>16</v>
      </c>
      <c r="O749" s="128">
        <v>21111</v>
      </c>
      <c r="Q749" s="205">
        <f t="shared" si="145"/>
        <v>0</v>
      </c>
      <c r="R749" s="222">
        <f t="shared" si="147"/>
        <v>0</v>
      </c>
    </row>
    <row r="750" ht="14.25" spans="1:18">
      <c r="A750" s="140" t="s">
        <v>617</v>
      </c>
      <c r="B750" s="213"/>
      <c r="C750" s="216">
        <v>0</v>
      </c>
      <c r="D750" s="212">
        <f t="shared" si="141"/>
        <v>0</v>
      </c>
      <c r="E750" s="60"/>
      <c r="F750" s="213"/>
      <c r="G750" s="214" t="s">
        <v>67</v>
      </c>
      <c r="H750" s="215">
        <v>2111101</v>
      </c>
      <c r="I750" s="128">
        <v>0</v>
      </c>
      <c r="J750" s="128">
        <v>2101506</v>
      </c>
      <c r="K750" s="128">
        <v>2</v>
      </c>
      <c r="O750" s="128">
        <v>2111101</v>
      </c>
      <c r="Q750" s="205">
        <f t="shared" si="145"/>
        <v>0</v>
      </c>
      <c r="R750" s="222">
        <f t="shared" si="147"/>
        <v>0</v>
      </c>
    </row>
    <row r="751" ht="14.25" spans="1:18">
      <c r="A751" s="140" t="s">
        <v>618</v>
      </c>
      <c r="B751" s="213"/>
      <c r="C751" s="216">
        <v>0</v>
      </c>
      <c r="D751" s="212">
        <f t="shared" si="141"/>
        <v>0</v>
      </c>
      <c r="E751" s="60"/>
      <c r="F751" s="213"/>
      <c r="G751" s="214" t="s">
        <v>67</v>
      </c>
      <c r="H751" s="215">
        <v>2111102</v>
      </c>
      <c r="I751" s="128">
        <v>0</v>
      </c>
      <c r="J751" s="128">
        <v>2101550</v>
      </c>
      <c r="K751" s="128">
        <v>0</v>
      </c>
      <c r="O751" s="128">
        <v>2111102</v>
      </c>
      <c r="Q751" s="205">
        <f t="shared" si="145"/>
        <v>0</v>
      </c>
      <c r="R751" s="222">
        <f t="shared" si="147"/>
        <v>0</v>
      </c>
    </row>
    <row r="752" ht="14.25" spans="1:18">
      <c r="A752" s="140" t="s">
        <v>619</v>
      </c>
      <c r="B752" s="213"/>
      <c r="C752" s="216">
        <v>0</v>
      </c>
      <c r="D752" s="212">
        <f t="shared" si="141"/>
        <v>0</v>
      </c>
      <c r="E752" s="60"/>
      <c r="F752" s="213"/>
      <c r="G752" s="214" t="s">
        <v>67</v>
      </c>
      <c r="H752" s="215">
        <v>2111103</v>
      </c>
      <c r="I752" s="128">
        <v>0</v>
      </c>
      <c r="J752" s="128">
        <v>2101599</v>
      </c>
      <c r="K752" s="128">
        <v>0</v>
      </c>
      <c r="O752" s="128">
        <v>2111103</v>
      </c>
      <c r="Q752" s="205">
        <f t="shared" si="145"/>
        <v>0</v>
      </c>
      <c r="R752" s="222">
        <f t="shared" si="147"/>
        <v>0</v>
      </c>
    </row>
    <row r="753" ht="14.25" spans="1:18">
      <c r="A753" s="140" t="s">
        <v>620</v>
      </c>
      <c r="B753" s="213"/>
      <c r="C753" s="216">
        <v>0</v>
      </c>
      <c r="D753" s="212">
        <f t="shared" si="141"/>
        <v>0</v>
      </c>
      <c r="E753" s="60"/>
      <c r="F753" s="213"/>
      <c r="G753" s="214" t="s">
        <v>67</v>
      </c>
      <c r="H753" s="215">
        <v>2111104</v>
      </c>
      <c r="I753" s="128">
        <v>0</v>
      </c>
      <c r="J753" s="128">
        <v>21016</v>
      </c>
      <c r="K753" s="128">
        <v>288</v>
      </c>
      <c r="O753" s="128">
        <v>2111104</v>
      </c>
      <c r="Q753" s="205">
        <f t="shared" si="145"/>
        <v>0</v>
      </c>
      <c r="R753" s="222">
        <f t="shared" si="147"/>
        <v>0</v>
      </c>
    </row>
    <row r="754" ht="14.25" spans="1:18">
      <c r="A754" s="140" t="s">
        <v>621</v>
      </c>
      <c r="B754" s="213">
        <v>104</v>
      </c>
      <c r="C754" s="216">
        <v>1</v>
      </c>
      <c r="D754" s="212">
        <f t="shared" si="141"/>
        <v>0.961538461538462</v>
      </c>
      <c r="E754" s="60"/>
      <c r="F754" s="213"/>
      <c r="G754" s="214" t="s">
        <v>67</v>
      </c>
      <c r="H754" s="215">
        <v>2111199</v>
      </c>
      <c r="I754" s="128">
        <v>104</v>
      </c>
      <c r="J754" s="128">
        <v>2101601</v>
      </c>
      <c r="K754" s="128">
        <v>288</v>
      </c>
      <c r="O754" s="128">
        <v>2111199</v>
      </c>
      <c r="P754" s="206">
        <v>10000</v>
      </c>
      <c r="Q754" s="205">
        <f t="shared" si="145"/>
        <v>1</v>
      </c>
      <c r="R754" s="222">
        <f t="shared" si="147"/>
        <v>1</v>
      </c>
    </row>
    <row r="755" ht="14.25" spans="1:18">
      <c r="A755" s="140" t="s">
        <v>622</v>
      </c>
      <c r="B755" s="213"/>
      <c r="C755" s="216">
        <v>0</v>
      </c>
      <c r="D755" s="212">
        <f t="shared" si="141"/>
        <v>0</v>
      </c>
      <c r="E755" s="60"/>
      <c r="F755" s="213"/>
      <c r="G755" s="214" t="s">
        <v>65</v>
      </c>
      <c r="H755" s="215">
        <v>21112</v>
      </c>
      <c r="I755" s="128">
        <v>0</v>
      </c>
      <c r="J755" s="128">
        <v>21099</v>
      </c>
      <c r="K755" s="128">
        <v>657</v>
      </c>
      <c r="O755" s="128">
        <v>21112</v>
      </c>
      <c r="Q755" s="205">
        <f t="shared" si="145"/>
        <v>0</v>
      </c>
      <c r="R755" s="222">
        <f t="shared" si="147"/>
        <v>0</v>
      </c>
    </row>
    <row r="756" ht="14.25" spans="1:18">
      <c r="A756" s="140" t="s">
        <v>623</v>
      </c>
      <c r="B756" s="213"/>
      <c r="C756" s="216">
        <v>0</v>
      </c>
      <c r="D756" s="212">
        <f t="shared" si="141"/>
        <v>0</v>
      </c>
      <c r="E756" s="60"/>
      <c r="F756" s="213"/>
      <c r="G756" s="214" t="s">
        <v>65</v>
      </c>
      <c r="H756" s="215">
        <v>21113</v>
      </c>
      <c r="I756" s="128">
        <v>0</v>
      </c>
      <c r="J756" s="128">
        <v>2109901</v>
      </c>
      <c r="K756" s="128">
        <v>657</v>
      </c>
      <c r="O756" s="128">
        <v>21113</v>
      </c>
      <c r="Q756" s="205">
        <f t="shared" si="145"/>
        <v>0</v>
      </c>
      <c r="R756" s="222">
        <f t="shared" si="147"/>
        <v>0</v>
      </c>
    </row>
    <row r="757" ht="14.25" spans="1:18">
      <c r="A757" s="140" t="s">
        <v>624</v>
      </c>
      <c r="B757" s="210">
        <f t="shared" ref="B757:C757" si="151">SUM(B758:B771)</f>
        <v>0</v>
      </c>
      <c r="C757" s="211">
        <f t="shared" si="151"/>
        <v>0</v>
      </c>
      <c r="D757" s="212">
        <f t="shared" si="141"/>
        <v>0</v>
      </c>
      <c r="E757" s="60"/>
      <c r="F757" s="213">
        <f>SUM(F758:F771)</f>
        <v>0</v>
      </c>
      <c r="G757" s="214" t="s">
        <v>65</v>
      </c>
      <c r="H757" s="215">
        <v>21114</v>
      </c>
      <c r="I757" s="128">
        <v>0</v>
      </c>
      <c r="J757" s="128">
        <v>211</v>
      </c>
      <c r="K757" s="128">
        <v>3369</v>
      </c>
      <c r="O757" s="128">
        <v>21114</v>
      </c>
      <c r="Q757" s="205">
        <f t="shared" si="145"/>
        <v>0</v>
      </c>
      <c r="R757" s="222">
        <f t="shared" si="147"/>
        <v>0</v>
      </c>
    </row>
    <row r="758" ht="14.25" spans="1:18">
      <c r="A758" s="140" t="s">
        <v>66</v>
      </c>
      <c r="B758" s="213"/>
      <c r="C758" s="216">
        <v>0</v>
      </c>
      <c r="D758" s="212">
        <f t="shared" si="141"/>
        <v>0</v>
      </c>
      <c r="E758" s="60"/>
      <c r="F758" s="213"/>
      <c r="G758" s="214" t="s">
        <v>67</v>
      </c>
      <c r="H758" s="215">
        <v>2111401</v>
      </c>
      <c r="I758" s="128">
        <v>0</v>
      </c>
      <c r="J758" s="128">
        <v>21101</v>
      </c>
      <c r="K758" s="128">
        <v>207</v>
      </c>
      <c r="O758" s="128">
        <v>2111401</v>
      </c>
      <c r="Q758" s="205">
        <f t="shared" si="145"/>
        <v>0</v>
      </c>
      <c r="R758" s="222">
        <f t="shared" si="147"/>
        <v>0</v>
      </c>
    </row>
    <row r="759" ht="14.25" spans="1:18">
      <c r="A759" s="140" t="s">
        <v>68</v>
      </c>
      <c r="B759" s="213"/>
      <c r="C759" s="216">
        <v>0</v>
      </c>
      <c r="D759" s="212">
        <f t="shared" si="141"/>
        <v>0</v>
      </c>
      <c r="E759" s="60"/>
      <c r="F759" s="213"/>
      <c r="G759" s="214" t="s">
        <v>67</v>
      </c>
      <c r="H759" s="215">
        <v>2111402</v>
      </c>
      <c r="I759" s="128">
        <v>0</v>
      </c>
      <c r="J759" s="128">
        <v>2110101</v>
      </c>
      <c r="K759" s="128">
        <v>123</v>
      </c>
      <c r="O759" s="128">
        <v>2111402</v>
      </c>
      <c r="Q759" s="205">
        <f t="shared" si="145"/>
        <v>0</v>
      </c>
      <c r="R759" s="222">
        <f t="shared" si="147"/>
        <v>0</v>
      </c>
    </row>
    <row r="760" ht="14.25" spans="1:18">
      <c r="A760" s="140" t="s">
        <v>69</v>
      </c>
      <c r="B760" s="213"/>
      <c r="C760" s="216">
        <v>0</v>
      </c>
      <c r="D760" s="212">
        <f t="shared" si="141"/>
        <v>0</v>
      </c>
      <c r="E760" s="60"/>
      <c r="F760" s="213"/>
      <c r="G760" s="214" t="s">
        <v>67</v>
      </c>
      <c r="H760" s="215">
        <v>2111403</v>
      </c>
      <c r="I760" s="128">
        <v>0</v>
      </c>
      <c r="J760" s="128">
        <v>2110102</v>
      </c>
      <c r="K760" s="128">
        <v>53</v>
      </c>
      <c r="O760" s="128">
        <v>2111403</v>
      </c>
      <c r="Q760" s="205">
        <f t="shared" si="145"/>
        <v>0</v>
      </c>
      <c r="R760" s="222">
        <f t="shared" si="147"/>
        <v>0</v>
      </c>
    </row>
    <row r="761" ht="14.25" spans="1:18">
      <c r="A761" s="140" t="s">
        <v>625</v>
      </c>
      <c r="B761" s="213"/>
      <c r="C761" s="216">
        <v>0</v>
      </c>
      <c r="D761" s="212">
        <f t="shared" si="141"/>
        <v>0</v>
      </c>
      <c r="E761" s="60"/>
      <c r="F761" s="213"/>
      <c r="G761" s="214" t="s">
        <v>67</v>
      </c>
      <c r="H761" s="215">
        <v>2111404</v>
      </c>
      <c r="I761" s="128">
        <v>0</v>
      </c>
      <c r="J761" s="128">
        <v>2110103</v>
      </c>
      <c r="K761" s="128">
        <v>0</v>
      </c>
      <c r="O761" s="128">
        <v>2111404</v>
      </c>
      <c r="Q761" s="205">
        <f t="shared" si="145"/>
        <v>0</v>
      </c>
      <c r="R761" s="222">
        <f t="shared" si="147"/>
        <v>0</v>
      </c>
    </row>
    <row r="762" ht="14.25" spans="1:18">
      <c r="A762" s="140" t="s">
        <v>626</v>
      </c>
      <c r="B762" s="213"/>
      <c r="C762" s="216">
        <v>0</v>
      </c>
      <c r="D762" s="212">
        <f t="shared" si="141"/>
        <v>0</v>
      </c>
      <c r="E762" s="60"/>
      <c r="F762" s="213"/>
      <c r="G762" s="214" t="s">
        <v>67</v>
      </c>
      <c r="H762" s="215">
        <v>2111405</v>
      </c>
      <c r="I762" s="128">
        <v>0</v>
      </c>
      <c r="J762" s="128">
        <v>2110104</v>
      </c>
      <c r="K762" s="128">
        <v>0</v>
      </c>
      <c r="O762" s="128">
        <v>2111405</v>
      </c>
      <c r="Q762" s="205">
        <f t="shared" si="145"/>
        <v>0</v>
      </c>
      <c r="R762" s="222">
        <f t="shared" si="147"/>
        <v>0</v>
      </c>
    </row>
    <row r="763" ht="14.25" spans="1:18">
      <c r="A763" s="140" t="s">
        <v>627</v>
      </c>
      <c r="B763" s="213"/>
      <c r="C763" s="216">
        <v>0</v>
      </c>
      <c r="D763" s="212">
        <f t="shared" si="141"/>
        <v>0</v>
      </c>
      <c r="E763" s="60"/>
      <c r="F763" s="213"/>
      <c r="G763" s="214" t="s">
        <v>67</v>
      </c>
      <c r="H763" s="215">
        <v>2111406</v>
      </c>
      <c r="I763" s="128">
        <v>0</v>
      </c>
      <c r="J763" s="128">
        <v>2110105</v>
      </c>
      <c r="K763" s="128">
        <v>0</v>
      </c>
      <c r="O763" s="128">
        <v>2111406</v>
      </c>
      <c r="Q763" s="205">
        <f t="shared" si="145"/>
        <v>0</v>
      </c>
      <c r="R763" s="222">
        <f t="shared" si="147"/>
        <v>0</v>
      </c>
    </row>
    <row r="764" ht="14.25" spans="1:18">
      <c r="A764" s="140" t="s">
        <v>628</v>
      </c>
      <c r="B764" s="213"/>
      <c r="C764" s="216">
        <v>0</v>
      </c>
      <c r="D764" s="212">
        <f t="shared" si="141"/>
        <v>0</v>
      </c>
      <c r="E764" s="60"/>
      <c r="F764" s="213"/>
      <c r="G764" s="214" t="s">
        <v>67</v>
      </c>
      <c r="H764" s="215">
        <v>2111407</v>
      </c>
      <c r="I764" s="128">
        <v>0</v>
      </c>
      <c r="J764" s="128">
        <v>2110106</v>
      </c>
      <c r="K764" s="128">
        <v>0</v>
      </c>
      <c r="O764" s="128">
        <v>2111407</v>
      </c>
      <c r="Q764" s="205">
        <f t="shared" si="145"/>
        <v>0</v>
      </c>
      <c r="R764" s="222">
        <f t="shared" si="147"/>
        <v>0</v>
      </c>
    </row>
    <row r="765" ht="14.25" spans="1:18">
      <c r="A765" s="140" t="s">
        <v>629</v>
      </c>
      <c r="B765" s="213"/>
      <c r="C765" s="216">
        <v>0</v>
      </c>
      <c r="D765" s="212">
        <f t="shared" si="141"/>
        <v>0</v>
      </c>
      <c r="E765" s="60"/>
      <c r="F765" s="213"/>
      <c r="G765" s="214" t="s">
        <v>67</v>
      </c>
      <c r="H765" s="215">
        <v>2111408</v>
      </c>
      <c r="I765" s="128">
        <v>0</v>
      </c>
      <c r="J765" s="128">
        <v>2110107</v>
      </c>
      <c r="K765" s="128">
        <v>0</v>
      </c>
      <c r="O765" s="128">
        <v>2111408</v>
      </c>
      <c r="Q765" s="205">
        <f t="shared" si="145"/>
        <v>0</v>
      </c>
      <c r="R765" s="222">
        <f t="shared" si="147"/>
        <v>0</v>
      </c>
    </row>
    <row r="766" ht="14.25" spans="1:18">
      <c r="A766" s="140" t="s">
        <v>630</v>
      </c>
      <c r="B766" s="213"/>
      <c r="C766" s="216">
        <v>0</v>
      </c>
      <c r="D766" s="212">
        <f t="shared" si="141"/>
        <v>0</v>
      </c>
      <c r="E766" s="60"/>
      <c r="F766" s="213"/>
      <c r="G766" s="214" t="s">
        <v>67</v>
      </c>
      <c r="H766" s="215">
        <v>2111409</v>
      </c>
      <c r="I766" s="128">
        <v>0</v>
      </c>
      <c r="J766" s="128">
        <v>2110108</v>
      </c>
      <c r="K766" s="128">
        <v>0</v>
      </c>
      <c r="O766" s="128">
        <v>2111409</v>
      </c>
      <c r="Q766" s="205">
        <f t="shared" si="145"/>
        <v>0</v>
      </c>
      <c r="R766" s="222">
        <f t="shared" si="147"/>
        <v>0</v>
      </c>
    </row>
    <row r="767" ht="14.25" spans="1:18">
      <c r="A767" s="140" t="s">
        <v>631</v>
      </c>
      <c r="B767" s="213"/>
      <c r="C767" s="216">
        <v>0</v>
      </c>
      <c r="D767" s="212">
        <f t="shared" si="141"/>
        <v>0</v>
      </c>
      <c r="E767" s="60"/>
      <c r="F767" s="213"/>
      <c r="G767" s="214" t="s">
        <v>67</v>
      </c>
      <c r="H767" s="215">
        <v>2111410</v>
      </c>
      <c r="I767" s="128">
        <v>0</v>
      </c>
      <c r="J767" s="128">
        <v>2110199</v>
      </c>
      <c r="K767" s="128">
        <v>31</v>
      </c>
      <c r="O767" s="128">
        <v>2111410</v>
      </c>
      <c r="Q767" s="205">
        <f t="shared" si="145"/>
        <v>0</v>
      </c>
      <c r="R767" s="222">
        <f t="shared" si="147"/>
        <v>0</v>
      </c>
    </row>
    <row r="768" ht="14.25" spans="1:18">
      <c r="A768" s="140" t="s">
        <v>108</v>
      </c>
      <c r="B768" s="213"/>
      <c r="C768" s="216">
        <v>0</v>
      </c>
      <c r="D768" s="212">
        <f t="shared" si="141"/>
        <v>0</v>
      </c>
      <c r="E768" s="60"/>
      <c r="F768" s="213"/>
      <c r="G768" s="214" t="s">
        <v>67</v>
      </c>
      <c r="H768" s="215">
        <v>2111411</v>
      </c>
      <c r="I768" s="128">
        <v>0</v>
      </c>
      <c r="J768" s="128">
        <v>21102</v>
      </c>
      <c r="K768" s="128">
        <v>51</v>
      </c>
      <c r="O768" s="128">
        <v>2111411</v>
      </c>
      <c r="Q768" s="205">
        <f t="shared" si="145"/>
        <v>0</v>
      </c>
      <c r="R768" s="222">
        <f t="shared" si="147"/>
        <v>0</v>
      </c>
    </row>
    <row r="769" ht="14.25" spans="1:18">
      <c r="A769" s="140" t="s">
        <v>632</v>
      </c>
      <c r="B769" s="213"/>
      <c r="C769" s="216">
        <v>0</v>
      </c>
      <c r="D769" s="212">
        <f t="shared" si="141"/>
        <v>0</v>
      </c>
      <c r="E769" s="60"/>
      <c r="F769" s="213"/>
      <c r="G769" s="214" t="s">
        <v>67</v>
      </c>
      <c r="H769" s="215">
        <v>2111413</v>
      </c>
      <c r="I769" s="128">
        <v>0</v>
      </c>
      <c r="J769" s="128">
        <v>2110203</v>
      </c>
      <c r="K769" s="128">
        <v>0</v>
      </c>
      <c r="O769" s="128">
        <v>2111413</v>
      </c>
      <c r="Q769" s="205">
        <f t="shared" si="145"/>
        <v>0</v>
      </c>
      <c r="R769" s="222">
        <f t="shared" si="147"/>
        <v>0</v>
      </c>
    </row>
    <row r="770" ht="14.25" spans="1:18">
      <c r="A770" s="140" t="s">
        <v>76</v>
      </c>
      <c r="B770" s="213"/>
      <c r="C770" s="216">
        <v>0</v>
      </c>
      <c r="D770" s="212">
        <f t="shared" si="141"/>
        <v>0</v>
      </c>
      <c r="E770" s="60"/>
      <c r="F770" s="213"/>
      <c r="G770" s="214" t="s">
        <v>67</v>
      </c>
      <c r="H770" s="215">
        <v>2111450</v>
      </c>
      <c r="I770" s="128">
        <v>0</v>
      </c>
      <c r="J770" s="128">
        <v>2110204</v>
      </c>
      <c r="K770" s="128">
        <v>0</v>
      </c>
      <c r="O770" s="128">
        <v>2111450</v>
      </c>
      <c r="Q770" s="205">
        <f t="shared" si="145"/>
        <v>0</v>
      </c>
      <c r="R770" s="222">
        <f t="shared" si="147"/>
        <v>0</v>
      </c>
    </row>
    <row r="771" ht="14.25" spans="1:18">
      <c r="A771" s="140" t="s">
        <v>633</v>
      </c>
      <c r="B771" s="213"/>
      <c r="C771" s="216">
        <v>0</v>
      </c>
      <c r="D771" s="212">
        <f t="shared" si="141"/>
        <v>0</v>
      </c>
      <c r="E771" s="60"/>
      <c r="F771" s="213"/>
      <c r="G771" s="214" t="s">
        <v>67</v>
      </c>
      <c r="H771" s="215">
        <v>2111499</v>
      </c>
      <c r="I771" s="128">
        <v>0</v>
      </c>
      <c r="J771" s="128">
        <v>2110299</v>
      </c>
      <c r="K771" s="128">
        <v>51</v>
      </c>
      <c r="O771" s="128">
        <v>2111499</v>
      </c>
      <c r="Q771" s="205">
        <f t="shared" si="145"/>
        <v>0</v>
      </c>
      <c r="R771" s="222">
        <f t="shared" si="147"/>
        <v>0</v>
      </c>
    </row>
    <row r="772" ht="14.25" spans="1:18">
      <c r="A772" s="140" t="s">
        <v>634</v>
      </c>
      <c r="B772" s="213">
        <v>44</v>
      </c>
      <c r="C772" s="216">
        <v>77</v>
      </c>
      <c r="D772" s="212">
        <f t="shared" si="141"/>
        <v>175</v>
      </c>
      <c r="E772" s="60"/>
      <c r="F772" s="213"/>
      <c r="G772" s="214" t="s">
        <v>65</v>
      </c>
      <c r="H772" s="215">
        <v>21199</v>
      </c>
      <c r="I772" s="128">
        <v>44</v>
      </c>
      <c r="J772" s="128">
        <v>21103</v>
      </c>
      <c r="K772" s="128">
        <v>27</v>
      </c>
      <c r="O772" s="128">
        <v>21199</v>
      </c>
      <c r="Q772" s="205">
        <f t="shared" si="145"/>
        <v>0</v>
      </c>
      <c r="R772" s="222">
        <f t="shared" si="147"/>
        <v>0</v>
      </c>
    </row>
    <row r="773" ht="14.25" spans="1:18">
      <c r="A773" s="140" t="s">
        <v>635</v>
      </c>
      <c r="B773" s="210">
        <f t="shared" ref="B773:C773" si="152">SUM(B774,B785,B786,B789,B790,B791)</f>
        <v>19952</v>
      </c>
      <c r="C773" s="211">
        <f t="shared" si="152"/>
        <v>2886</v>
      </c>
      <c r="D773" s="212">
        <f t="shared" si="141"/>
        <v>14.4647153167602</v>
      </c>
      <c r="E773" s="60"/>
      <c r="F773" s="213">
        <f>SUM(F774,F785,F786,F789,F790,F791)</f>
        <v>0</v>
      </c>
      <c r="G773" s="214" t="s">
        <v>63</v>
      </c>
      <c r="H773" s="215">
        <v>212</v>
      </c>
      <c r="I773" s="128">
        <v>19952</v>
      </c>
      <c r="J773" s="128">
        <v>2110301</v>
      </c>
      <c r="K773" s="128">
        <v>0</v>
      </c>
      <c r="O773" s="128">
        <v>212</v>
      </c>
      <c r="Q773" s="205">
        <f t="shared" si="145"/>
        <v>0</v>
      </c>
      <c r="R773" s="222">
        <f t="shared" si="147"/>
        <v>0</v>
      </c>
    </row>
    <row r="774" ht="14.25" spans="1:18">
      <c r="A774" s="140" t="s">
        <v>636</v>
      </c>
      <c r="B774" s="210">
        <f t="shared" ref="B774:C774" si="153">SUM(B775:B784)</f>
        <v>1084</v>
      </c>
      <c r="C774" s="211">
        <f t="shared" si="153"/>
        <v>939</v>
      </c>
      <c r="D774" s="212">
        <f t="shared" ref="D774:D837" si="154">IF(B774=0,,C774/B774*100)</f>
        <v>86.6236162361624</v>
      </c>
      <c r="E774" s="60"/>
      <c r="F774" s="213">
        <f>SUM(F775:F784)</f>
        <v>0</v>
      </c>
      <c r="G774" s="214" t="s">
        <v>65</v>
      </c>
      <c r="H774" s="215">
        <v>21201</v>
      </c>
      <c r="I774" s="128">
        <v>1084</v>
      </c>
      <c r="J774" s="128">
        <v>2110302</v>
      </c>
      <c r="K774" s="128">
        <v>27</v>
      </c>
      <c r="O774" s="128">
        <v>21201</v>
      </c>
      <c r="Q774" s="205">
        <f t="shared" si="145"/>
        <v>0</v>
      </c>
      <c r="R774" s="222">
        <f t="shared" si="147"/>
        <v>0</v>
      </c>
    </row>
    <row r="775" ht="14.25" spans="1:18">
      <c r="A775" s="140" t="s">
        <v>66</v>
      </c>
      <c r="B775" s="213">
        <v>503</v>
      </c>
      <c r="C775" s="216">
        <v>477</v>
      </c>
      <c r="D775" s="212">
        <f t="shared" si="154"/>
        <v>94.831013916501</v>
      </c>
      <c r="E775" s="60"/>
      <c r="F775" s="213"/>
      <c r="G775" s="214" t="s">
        <v>67</v>
      </c>
      <c r="H775" s="215">
        <v>2120101</v>
      </c>
      <c r="I775" s="128">
        <v>503</v>
      </c>
      <c r="J775" s="128">
        <v>2110303</v>
      </c>
      <c r="K775" s="128">
        <v>0</v>
      </c>
      <c r="O775" s="128">
        <v>2120101</v>
      </c>
      <c r="P775" s="206">
        <v>4765513.27</v>
      </c>
      <c r="Q775" s="205">
        <f t="shared" si="145"/>
        <v>477</v>
      </c>
      <c r="R775" s="222">
        <f t="shared" si="147"/>
        <v>476.551327</v>
      </c>
    </row>
    <row r="776" ht="14.25" spans="1:18">
      <c r="A776" s="140" t="s">
        <v>68</v>
      </c>
      <c r="B776" s="213">
        <v>217</v>
      </c>
      <c r="C776" s="216">
        <v>138</v>
      </c>
      <c r="D776" s="212">
        <f t="shared" si="154"/>
        <v>63.594470046083</v>
      </c>
      <c r="E776" s="60"/>
      <c r="F776" s="213"/>
      <c r="G776" s="214" t="s">
        <v>67</v>
      </c>
      <c r="H776" s="215">
        <v>2120102</v>
      </c>
      <c r="I776" s="128">
        <v>217</v>
      </c>
      <c r="J776" s="128">
        <v>2110304</v>
      </c>
      <c r="K776" s="128">
        <v>0</v>
      </c>
      <c r="O776" s="128">
        <v>2120102</v>
      </c>
      <c r="P776" s="206">
        <v>1380301.8</v>
      </c>
      <c r="Q776" s="205">
        <f t="shared" si="145"/>
        <v>138</v>
      </c>
      <c r="R776" s="222">
        <f t="shared" si="147"/>
        <v>138.03018</v>
      </c>
    </row>
    <row r="777" ht="14.25" spans="1:18">
      <c r="A777" s="140" t="s">
        <v>69</v>
      </c>
      <c r="B777" s="213">
        <v>0</v>
      </c>
      <c r="C777" s="216">
        <v>0</v>
      </c>
      <c r="D777" s="212">
        <f t="shared" si="154"/>
        <v>0</v>
      </c>
      <c r="E777" s="60"/>
      <c r="F777" s="213"/>
      <c r="G777" s="214" t="s">
        <v>67</v>
      </c>
      <c r="H777" s="215">
        <v>2120103</v>
      </c>
      <c r="I777" s="128">
        <v>0</v>
      </c>
      <c r="J777" s="128">
        <v>2110305</v>
      </c>
      <c r="K777" s="128">
        <v>0</v>
      </c>
      <c r="O777" s="128">
        <v>2120103</v>
      </c>
      <c r="Q777" s="205">
        <f t="shared" si="145"/>
        <v>0</v>
      </c>
      <c r="R777" s="222">
        <f t="shared" si="147"/>
        <v>0</v>
      </c>
    </row>
    <row r="778" ht="14.25" spans="1:18">
      <c r="A778" s="140" t="s">
        <v>637</v>
      </c>
      <c r="B778" s="213">
        <v>162</v>
      </c>
      <c r="C778" s="216">
        <v>168</v>
      </c>
      <c r="D778" s="212">
        <f t="shared" si="154"/>
        <v>103.703703703704</v>
      </c>
      <c r="E778" s="60"/>
      <c r="F778" s="213"/>
      <c r="G778" s="214" t="s">
        <v>67</v>
      </c>
      <c r="H778" s="215">
        <v>2120104</v>
      </c>
      <c r="I778" s="128">
        <v>162</v>
      </c>
      <c r="J778" s="128">
        <v>2110306</v>
      </c>
      <c r="K778" s="128">
        <v>0</v>
      </c>
      <c r="O778" s="128">
        <v>2120104</v>
      </c>
      <c r="P778" s="206">
        <v>1676192</v>
      </c>
      <c r="Q778" s="205">
        <f t="shared" si="145"/>
        <v>168</v>
      </c>
      <c r="R778" s="222">
        <f t="shared" si="147"/>
        <v>167.6192</v>
      </c>
    </row>
    <row r="779" ht="14.25" spans="1:18">
      <c r="A779" s="140" t="s">
        <v>638</v>
      </c>
      <c r="B779" s="213">
        <v>0</v>
      </c>
      <c r="C779" s="216">
        <v>0</v>
      </c>
      <c r="D779" s="212">
        <f t="shared" si="154"/>
        <v>0</v>
      </c>
      <c r="E779" s="60"/>
      <c r="F779" s="213"/>
      <c r="G779" s="214" t="s">
        <v>67</v>
      </c>
      <c r="H779" s="215">
        <v>2120105</v>
      </c>
      <c r="I779" s="128">
        <v>0</v>
      </c>
      <c r="J779" s="128">
        <v>2110399</v>
      </c>
      <c r="K779" s="128">
        <v>0</v>
      </c>
      <c r="O779" s="128">
        <v>2120105</v>
      </c>
      <c r="Q779" s="205">
        <f t="shared" si="145"/>
        <v>0</v>
      </c>
      <c r="R779" s="222">
        <f t="shared" si="147"/>
        <v>0</v>
      </c>
    </row>
    <row r="780" ht="14.25" spans="1:18">
      <c r="A780" s="140" t="s">
        <v>639</v>
      </c>
      <c r="B780" s="213">
        <v>0</v>
      </c>
      <c r="C780" s="216">
        <v>0</v>
      </c>
      <c r="D780" s="212">
        <f t="shared" si="154"/>
        <v>0</v>
      </c>
      <c r="E780" s="60"/>
      <c r="F780" s="213"/>
      <c r="G780" s="214" t="s">
        <v>67</v>
      </c>
      <c r="H780" s="215">
        <v>2120106</v>
      </c>
      <c r="I780" s="128">
        <v>0</v>
      </c>
      <c r="J780" s="128">
        <v>21104</v>
      </c>
      <c r="K780" s="128">
        <v>2917</v>
      </c>
      <c r="O780" s="128">
        <v>2120106</v>
      </c>
      <c r="Q780" s="205">
        <f t="shared" si="145"/>
        <v>0</v>
      </c>
      <c r="R780" s="222">
        <f t="shared" si="147"/>
        <v>0</v>
      </c>
    </row>
    <row r="781" ht="14.25" spans="1:18">
      <c r="A781" s="140" t="s">
        <v>640</v>
      </c>
      <c r="B781" s="213">
        <v>4</v>
      </c>
      <c r="C781" s="216">
        <v>4</v>
      </c>
      <c r="D781" s="212">
        <f t="shared" si="154"/>
        <v>100</v>
      </c>
      <c r="E781" s="60"/>
      <c r="F781" s="213"/>
      <c r="G781" s="214" t="s">
        <v>67</v>
      </c>
      <c r="H781" s="215">
        <v>2120107</v>
      </c>
      <c r="I781" s="128">
        <v>4</v>
      </c>
      <c r="J781" s="128">
        <v>2110401</v>
      </c>
      <c r="K781" s="128">
        <v>0</v>
      </c>
      <c r="O781" s="128">
        <v>2120107</v>
      </c>
      <c r="P781" s="206">
        <v>40000</v>
      </c>
      <c r="Q781" s="205">
        <f t="shared" si="145"/>
        <v>4</v>
      </c>
      <c r="R781" s="222">
        <f t="shared" si="147"/>
        <v>4</v>
      </c>
    </row>
    <row r="782" ht="14.25" spans="1:18">
      <c r="A782" s="140" t="s">
        <v>641</v>
      </c>
      <c r="B782" s="213">
        <v>0</v>
      </c>
      <c r="C782" s="216">
        <v>0</v>
      </c>
      <c r="D782" s="212">
        <f t="shared" si="154"/>
        <v>0</v>
      </c>
      <c r="E782" s="60"/>
      <c r="F782" s="213"/>
      <c r="G782" s="214" t="s">
        <v>67</v>
      </c>
      <c r="H782" s="215">
        <v>2120109</v>
      </c>
      <c r="I782" s="128">
        <v>0</v>
      </c>
      <c r="J782" s="128">
        <v>2110402</v>
      </c>
      <c r="K782" s="128">
        <v>67</v>
      </c>
      <c r="O782" s="128">
        <v>2120109</v>
      </c>
      <c r="Q782" s="205">
        <f t="shared" si="145"/>
        <v>0</v>
      </c>
      <c r="R782" s="222">
        <f t="shared" si="147"/>
        <v>0</v>
      </c>
    </row>
    <row r="783" ht="14.25" spans="1:18">
      <c r="A783" s="140" t="s">
        <v>642</v>
      </c>
      <c r="B783" s="213">
        <v>0</v>
      </c>
      <c r="C783" s="216">
        <v>0</v>
      </c>
      <c r="D783" s="212">
        <f t="shared" si="154"/>
        <v>0</v>
      </c>
      <c r="E783" s="60"/>
      <c r="F783" s="213"/>
      <c r="G783" s="214" t="s">
        <v>67</v>
      </c>
      <c r="H783" s="215">
        <v>2120110</v>
      </c>
      <c r="I783" s="128">
        <v>0</v>
      </c>
      <c r="J783" s="128">
        <v>2110404</v>
      </c>
      <c r="K783" s="128">
        <v>0</v>
      </c>
      <c r="O783" s="128">
        <v>2120110</v>
      </c>
      <c r="Q783" s="205">
        <f t="shared" si="145"/>
        <v>0</v>
      </c>
      <c r="R783" s="222">
        <f t="shared" si="147"/>
        <v>0</v>
      </c>
    </row>
    <row r="784" ht="14.25" spans="1:18">
      <c r="A784" s="140" t="s">
        <v>643</v>
      </c>
      <c r="B784" s="213">
        <v>198</v>
      </c>
      <c r="C784" s="216">
        <v>152</v>
      </c>
      <c r="D784" s="212">
        <f t="shared" si="154"/>
        <v>76.7676767676768</v>
      </c>
      <c r="E784" s="60"/>
      <c r="F784" s="213"/>
      <c r="G784" s="214" t="s">
        <v>67</v>
      </c>
      <c r="H784" s="215">
        <v>2120199</v>
      </c>
      <c r="I784" s="128">
        <v>198</v>
      </c>
      <c r="J784" s="128">
        <v>2110499</v>
      </c>
      <c r="K784" s="128">
        <v>2850</v>
      </c>
      <c r="O784" s="128">
        <v>2120199</v>
      </c>
      <c r="P784" s="206">
        <v>1521967.2</v>
      </c>
      <c r="Q784" s="205">
        <f t="shared" si="145"/>
        <v>152</v>
      </c>
      <c r="R784" s="222">
        <f t="shared" si="147"/>
        <v>152.19672</v>
      </c>
    </row>
    <row r="785" ht="14.25" spans="1:18">
      <c r="A785" s="140" t="s">
        <v>644</v>
      </c>
      <c r="B785" s="128">
        <v>6</v>
      </c>
      <c r="C785" s="216">
        <v>0</v>
      </c>
      <c r="D785" s="212">
        <f t="shared" si="154"/>
        <v>0</v>
      </c>
      <c r="E785" s="60"/>
      <c r="F785" s="213"/>
      <c r="G785" s="214" t="s">
        <v>65</v>
      </c>
      <c r="H785" s="215">
        <v>21202</v>
      </c>
      <c r="I785" s="128">
        <v>6</v>
      </c>
      <c r="J785" s="128">
        <v>21105</v>
      </c>
      <c r="K785" s="128">
        <v>0</v>
      </c>
      <c r="O785" s="128">
        <v>21202</v>
      </c>
      <c r="Q785" s="205">
        <f t="shared" si="145"/>
        <v>0</v>
      </c>
      <c r="R785" s="222">
        <f t="shared" si="147"/>
        <v>0</v>
      </c>
    </row>
    <row r="786" ht="14.25" spans="1:18">
      <c r="A786" s="140" t="s">
        <v>645</v>
      </c>
      <c r="B786" s="210">
        <f t="shared" ref="B786:C786" si="155">SUM(B787:B788)</f>
        <v>15963</v>
      </c>
      <c r="C786" s="211">
        <f t="shared" si="155"/>
        <v>1245</v>
      </c>
      <c r="D786" s="212">
        <f t="shared" si="154"/>
        <v>7.79928584852471</v>
      </c>
      <c r="E786" s="60"/>
      <c r="F786" s="213">
        <f>SUM(F787:F788)</f>
        <v>0</v>
      </c>
      <c r="G786" s="214" t="s">
        <v>65</v>
      </c>
      <c r="H786" s="215">
        <v>21203</v>
      </c>
      <c r="I786" s="128">
        <v>15963</v>
      </c>
      <c r="J786" s="128">
        <v>2110501</v>
      </c>
      <c r="K786" s="128">
        <v>0</v>
      </c>
      <c r="O786" s="128">
        <v>21203</v>
      </c>
      <c r="Q786" s="205">
        <f t="shared" si="145"/>
        <v>0</v>
      </c>
      <c r="R786" s="222">
        <f t="shared" si="147"/>
        <v>0</v>
      </c>
    </row>
    <row r="787" ht="14.25" spans="1:18">
      <c r="A787" s="140" t="s">
        <v>646</v>
      </c>
      <c r="B787" s="213">
        <v>544</v>
      </c>
      <c r="C787" s="216">
        <v>1172</v>
      </c>
      <c r="D787" s="212">
        <f t="shared" si="154"/>
        <v>215.441176470588</v>
      </c>
      <c r="E787" s="60"/>
      <c r="F787" s="213"/>
      <c r="G787" s="214" t="s">
        <v>67</v>
      </c>
      <c r="H787" s="215">
        <v>2120303</v>
      </c>
      <c r="I787" s="128">
        <v>544</v>
      </c>
      <c r="J787" s="128">
        <v>2110502</v>
      </c>
      <c r="K787" s="128">
        <v>0</v>
      </c>
      <c r="O787" s="128">
        <v>2120303</v>
      </c>
      <c r="P787" s="206">
        <v>11721500</v>
      </c>
      <c r="Q787" s="205">
        <f t="shared" si="145"/>
        <v>1172</v>
      </c>
      <c r="R787" s="222">
        <f t="shared" si="147"/>
        <v>1172.15</v>
      </c>
    </row>
    <row r="788" ht="14.25" spans="1:18">
      <c r="A788" s="140" t="s">
        <v>647</v>
      </c>
      <c r="B788" s="213">
        <v>15419</v>
      </c>
      <c r="C788" s="216">
        <v>73</v>
      </c>
      <c r="D788" s="212">
        <f t="shared" si="154"/>
        <v>0.473441857448602</v>
      </c>
      <c r="E788" s="60"/>
      <c r="F788" s="213"/>
      <c r="G788" s="214" t="s">
        <v>67</v>
      </c>
      <c r="H788" s="215">
        <v>2120399</v>
      </c>
      <c r="I788" s="128">
        <v>15419</v>
      </c>
      <c r="J788" s="128">
        <v>2110503</v>
      </c>
      <c r="K788" s="128">
        <v>0</v>
      </c>
      <c r="O788" s="128">
        <v>2120399</v>
      </c>
      <c r="P788" s="206">
        <v>728360</v>
      </c>
      <c r="Q788" s="205">
        <f t="shared" si="145"/>
        <v>73</v>
      </c>
      <c r="R788" s="222">
        <f t="shared" si="147"/>
        <v>72.836</v>
      </c>
    </row>
    <row r="789" ht="14.25" spans="1:18">
      <c r="A789" s="140" t="s">
        <v>648</v>
      </c>
      <c r="B789" s="213">
        <v>2102</v>
      </c>
      <c r="C789" s="216">
        <v>172</v>
      </c>
      <c r="D789" s="212">
        <f t="shared" si="154"/>
        <v>8.18268315889629</v>
      </c>
      <c r="E789" s="60"/>
      <c r="F789" s="213"/>
      <c r="G789" s="214" t="s">
        <v>65</v>
      </c>
      <c r="H789" s="215">
        <v>21205</v>
      </c>
      <c r="I789" s="128">
        <v>2102</v>
      </c>
      <c r="J789" s="128">
        <v>2110506</v>
      </c>
      <c r="K789" s="128">
        <v>0</v>
      </c>
      <c r="O789" s="128">
        <v>21205</v>
      </c>
      <c r="P789" s="128">
        <v>1722896.06</v>
      </c>
      <c r="Q789" s="205">
        <f t="shared" si="145"/>
        <v>172</v>
      </c>
      <c r="R789" s="222">
        <f t="shared" si="147"/>
        <v>172.289606</v>
      </c>
    </row>
    <row r="790" ht="14.25" spans="1:18">
      <c r="A790" s="140" t="s">
        <v>649</v>
      </c>
      <c r="B790" s="213"/>
      <c r="C790" s="216">
        <v>0</v>
      </c>
      <c r="D790" s="212">
        <f t="shared" si="154"/>
        <v>0</v>
      </c>
      <c r="E790" s="60"/>
      <c r="F790" s="213"/>
      <c r="G790" s="214" t="s">
        <v>65</v>
      </c>
      <c r="H790" s="215">
        <v>21206</v>
      </c>
      <c r="I790" s="128">
        <v>0</v>
      </c>
      <c r="J790" s="128">
        <v>2110507</v>
      </c>
      <c r="K790" s="128">
        <v>0</v>
      </c>
      <c r="O790" s="128">
        <v>21206</v>
      </c>
      <c r="Q790" s="205">
        <f t="shared" si="145"/>
        <v>0</v>
      </c>
      <c r="R790" s="222">
        <f t="shared" si="147"/>
        <v>0</v>
      </c>
    </row>
    <row r="791" ht="14.25" spans="1:18">
      <c r="A791" s="140" t="s">
        <v>650</v>
      </c>
      <c r="B791" s="213">
        <v>797</v>
      </c>
      <c r="C791" s="216">
        <v>530</v>
      </c>
      <c r="D791" s="212">
        <f t="shared" si="154"/>
        <v>66.4993726474279</v>
      </c>
      <c r="E791" s="60"/>
      <c r="F791" s="213"/>
      <c r="G791" s="214" t="s">
        <v>65</v>
      </c>
      <c r="H791" s="215">
        <v>21299</v>
      </c>
      <c r="I791" s="128">
        <v>797</v>
      </c>
      <c r="J791" s="128">
        <v>2110599</v>
      </c>
      <c r="K791" s="128">
        <v>0</v>
      </c>
      <c r="O791" s="128">
        <v>21299</v>
      </c>
      <c r="P791" s="128">
        <v>5297700</v>
      </c>
      <c r="Q791" s="205">
        <f t="shared" si="145"/>
        <v>530</v>
      </c>
      <c r="R791" s="222">
        <f t="shared" si="147"/>
        <v>529.77</v>
      </c>
    </row>
    <row r="792" ht="14.25" spans="1:18">
      <c r="A792" s="140" t="s">
        <v>651</v>
      </c>
      <c r="B792" s="210">
        <f t="shared" ref="B792:C792" si="156">SUM(B793,B819,B844,B872,B883,B890,B897,B900)</f>
        <v>49197</v>
      </c>
      <c r="C792" s="211">
        <f t="shared" si="156"/>
        <v>30899</v>
      </c>
      <c r="D792" s="212">
        <f t="shared" si="154"/>
        <v>62.8066752037726</v>
      </c>
      <c r="E792" s="60"/>
      <c r="F792" s="213">
        <f>SUM(F793,F819,F844,F872,F883,F890,F897,F900)</f>
        <v>0</v>
      </c>
      <c r="G792" s="214" t="s">
        <v>63</v>
      </c>
      <c r="H792" s="215">
        <v>213</v>
      </c>
      <c r="I792" s="128">
        <v>49197</v>
      </c>
      <c r="J792" s="128">
        <v>21106</v>
      </c>
      <c r="K792" s="128">
        <v>19</v>
      </c>
      <c r="O792" s="128">
        <v>213</v>
      </c>
      <c r="Q792" s="205">
        <f t="shared" si="145"/>
        <v>0</v>
      </c>
      <c r="R792" s="222">
        <f t="shared" si="147"/>
        <v>0</v>
      </c>
    </row>
    <row r="793" ht="14.25" spans="1:18">
      <c r="A793" s="140" t="s">
        <v>652</v>
      </c>
      <c r="B793" s="210">
        <f t="shared" ref="B793:C793" si="157">SUM(B794:B818)</f>
        <v>5432</v>
      </c>
      <c r="C793" s="211">
        <f t="shared" si="157"/>
        <v>6639</v>
      </c>
      <c r="D793" s="212">
        <f t="shared" si="154"/>
        <v>122.220176730486</v>
      </c>
      <c r="E793" s="60"/>
      <c r="F793" s="213">
        <f>SUM(F794:F818)</f>
        <v>0</v>
      </c>
      <c r="G793" s="214" t="s">
        <v>65</v>
      </c>
      <c r="H793" s="215">
        <v>21301</v>
      </c>
      <c r="I793" s="128">
        <v>5432</v>
      </c>
      <c r="J793" s="128">
        <v>2110602</v>
      </c>
      <c r="K793" s="128">
        <v>0</v>
      </c>
      <c r="O793" s="128">
        <v>21301</v>
      </c>
      <c r="Q793" s="205">
        <f t="shared" si="145"/>
        <v>0</v>
      </c>
      <c r="R793" s="222">
        <f t="shared" si="147"/>
        <v>0</v>
      </c>
    </row>
    <row r="794" ht="14.25" spans="1:18">
      <c r="A794" s="140" t="s">
        <v>66</v>
      </c>
      <c r="B794" s="213">
        <v>231</v>
      </c>
      <c r="C794" s="216">
        <v>1540</v>
      </c>
      <c r="D794" s="212">
        <f t="shared" si="154"/>
        <v>666.666666666667</v>
      </c>
      <c r="E794" s="60"/>
      <c r="F794" s="213"/>
      <c r="G794" s="214" t="s">
        <v>67</v>
      </c>
      <c r="H794" s="215">
        <v>2130101</v>
      </c>
      <c r="I794" s="128">
        <v>231</v>
      </c>
      <c r="J794" s="128">
        <v>2110603</v>
      </c>
      <c r="K794" s="128">
        <v>0</v>
      </c>
      <c r="O794" s="128">
        <v>2130101</v>
      </c>
      <c r="P794" s="206">
        <v>15398108.95</v>
      </c>
      <c r="Q794" s="205">
        <f t="shared" si="145"/>
        <v>1540</v>
      </c>
      <c r="R794" s="222">
        <f t="shared" si="147"/>
        <v>1539.810895</v>
      </c>
    </row>
    <row r="795" ht="14.25" spans="1:18">
      <c r="A795" s="140" t="s">
        <v>68</v>
      </c>
      <c r="B795" s="213">
        <v>100</v>
      </c>
      <c r="C795" s="216">
        <v>151</v>
      </c>
      <c r="D795" s="212">
        <f t="shared" si="154"/>
        <v>151</v>
      </c>
      <c r="E795" s="60"/>
      <c r="F795" s="213"/>
      <c r="G795" s="214" t="s">
        <v>67</v>
      </c>
      <c r="H795" s="215">
        <v>2130102</v>
      </c>
      <c r="I795" s="128">
        <v>100</v>
      </c>
      <c r="J795" s="128">
        <v>2110604</v>
      </c>
      <c r="K795" s="128">
        <v>0</v>
      </c>
      <c r="O795" s="128">
        <v>2130102</v>
      </c>
      <c r="P795" s="206">
        <v>1510500.19</v>
      </c>
      <c r="Q795" s="205">
        <f t="shared" si="145"/>
        <v>151</v>
      </c>
      <c r="R795" s="222">
        <f t="shared" si="147"/>
        <v>151.050019</v>
      </c>
    </row>
    <row r="796" ht="14.25" spans="1:18">
      <c r="A796" s="140" t="s">
        <v>69</v>
      </c>
      <c r="B796" s="213">
        <v>0</v>
      </c>
      <c r="C796" s="216">
        <v>0</v>
      </c>
      <c r="D796" s="212">
        <f t="shared" si="154"/>
        <v>0</v>
      </c>
      <c r="E796" s="60"/>
      <c r="F796" s="213"/>
      <c r="G796" s="214" t="s">
        <v>67</v>
      </c>
      <c r="H796" s="215">
        <v>2130103</v>
      </c>
      <c r="I796" s="128">
        <v>0</v>
      </c>
      <c r="J796" s="128">
        <v>2110605</v>
      </c>
      <c r="K796" s="128">
        <v>0</v>
      </c>
      <c r="O796" s="128">
        <v>2130103</v>
      </c>
      <c r="Q796" s="205">
        <f t="shared" si="145"/>
        <v>0</v>
      </c>
      <c r="R796" s="222">
        <f t="shared" si="147"/>
        <v>0</v>
      </c>
    </row>
    <row r="797" ht="14.25" spans="1:18">
      <c r="A797" s="140" t="s">
        <v>76</v>
      </c>
      <c r="B797" s="213">
        <v>0</v>
      </c>
      <c r="C797" s="216">
        <v>0</v>
      </c>
      <c r="D797" s="212">
        <f t="shared" si="154"/>
        <v>0</v>
      </c>
      <c r="E797" s="60"/>
      <c r="F797" s="213"/>
      <c r="G797" s="214" t="s">
        <v>67</v>
      </c>
      <c r="H797" s="215">
        <v>2130104</v>
      </c>
      <c r="I797" s="128">
        <v>0</v>
      </c>
      <c r="J797" s="128">
        <v>2110699</v>
      </c>
      <c r="K797" s="128">
        <v>19</v>
      </c>
      <c r="O797" s="128">
        <v>2130104</v>
      </c>
      <c r="Q797" s="205">
        <f t="shared" ref="Q797:Q860" si="158">ROUND(R797,0)</f>
        <v>0</v>
      </c>
      <c r="R797" s="222">
        <f t="shared" si="147"/>
        <v>0</v>
      </c>
    </row>
    <row r="798" ht="14.25" spans="1:18">
      <c r="A798" s="140" t="s">
        <v>653</v>
      </c>
      <c r="B798" s="213">
        <v>0</v>
      </c>
      <c r="C798" s="216">
        <v>0</v>
      </c>
      <c r="D798" s="212">
        <f t="shared" si="154"/>
        <v>0</v>
      </c>
      <c r="E798" s="60"/>
      <c r="F798" s="213"/>
      <c r="G798" s="214" t="s">
        <v>67</v>
      </c>
      <c r="H798" s="215">
        <v>2130105</v>
      </c>
      <c r="I798" s="128">
        <v>0</v>
      </c>
      <c r="J798" s="128">
        <v>21107</v>
      </c>
      <c r="K798" s="128">
        <v>0</v>
      </c>
      <c r="O798" s="128">
        <v>2130105</v>
      </c>
      <c r="Q798" s="205">
        <f t="shared" si="158"/>
        <v>0</v>
      </c>
      <c r="R798" s="222">
        <f t="shared" si="147"/>
        <v>0</v>
      </c>
    </row>
    <row r="799" ht="14.25" spans="1:18">
      <c r="A799" s="140" t="s">
        <v>654</v>
      </c>
      <c r="B799" s="213">
        <v>287</v>
      </c>
      <c r="C799" s="216">
        <v>362</v>
      </c>
      <c r="D799" s="212">
        <f t="shared" si="154"/>
        <v>126.132404181185</v>
      </c>
      <c r="E799" s="60"/>
      <c r="F799" s="213"/>
      <c r="G799" s="214" t="s">
        <v>67</v>
      </c>
      <c r="H799" s="215">
        <v>2130106</v>
      </c>
      <c r="I799" s="128">
        <v>287</v>
      </c>
      <c r="J799" s="128">
        <v>2110704</v>
      </c>
      <c r="K799" s="128">
        <v>0</v>
      </c>
      <c r="O799" s="128">
        <v>2130106</v>
      </c>
      <c r="P799" s="206">
        <v>440000</v>
      </c>
      <c r="Q799" s="205">
        <f t="shared" si="158"/>
        <v>44</v>
      </c>
      <c r="R799" s="222">
        <f t="shared" si="147"/>
        <v>44</v>
      </c>
    </row>
    <row r="800" ht="14.25" spans="1:18">
      <c r="A800" s="140" t="s">
        <v>655</v>
      </c>
      <c r="B800" s="213">
        <v>272</v>
      </c>
      <c r="C800" s="216">
        <v>197</v>
      </c>
      <c r="D800" s="212">
        <f t="shared" si="154"/>
        <v>72.4264705882353</v>
      </c>
      <c r="E800" s="60"/>
      <c r="F800" s="213"/>
      <c r="G800" s="214" t="s">
        <v>67</v>
      </c>
      <c r="H800" s="215">
        <v>2130108</v>
      </c>
      <c r="I800" s="128">
        <v>272</v>
      </c>
      <c r="J800" s="128">
        <v>2110799</v>
      </c>
      <c r="K800" s="128">
        <v>0</v>
      </c>
      <c r="O800" s="128">
        <v>2130108</v>
      </c>
      <c r="P800" s="206">
        <v>950000</v>
      </c>
      <c r="Q800" s="205">
        <f t="shared" si="158"/>
        <v>95</v>
      </c>
      <c r="R800" s="222">
        <f t="shared" si="147"/>
        <v>95</v>
      </c>
    </row>
    <row r="801" ht="14.25" spans="1:18">
      <c r="A801" s="140" t="s">
        <v>656</v>
      </c>
      <c r="B801" s="213">
        <v>30</v>
      </c>
      <c r="C801" s="216">
        <v>4</v>
      </c>
      <c r="D801" s="212">
        <f t="shared" si="154"/>
        <v>13.3333333333333</v>
      </c>
      <c r="E801" s="60"/>
      <c r="F801" s="213"/>
      <c r="G801" s="214" t="s">
        <v>67</v>
      </c>
      <c r="H801" s="215">
        <v>2130109</v>
      </c>
      <c r="I801" s="128">
        <v>30</v>
      </c>
      <c r="J801" s="128">
        <v>21108</v>
      </c>
      <c r="K801" s="128">
        <v>0</v>
      </c>
      <c r="O801" s="128">
        <v>2130109</v>
      </c>
      <c r="P801" s="206">
        <v>30000</v>
      </c>
      <c r="Q801" s="205">
        <f t="shared" si="158"/>
        <v>3</v>
      </c>
      <c r="R801" s="222">
        <f t="shared" si="147"/>
        <v>3</v>
      </c>
    </row>
    <row r="802" ht="14.25" spans="1:18">
      <c r="A802" s="140" t="s">
        <v>657</v>
      </c>
      <c r="B802" s="213">
        <v>10</v>
      </c>
      <c r="C802" s="216">
        <v>14</v>
      </c>
      <c r="D802" s="212">
        <f t="shared" si="154"/>
        <v>140</v>
      </c>
      <c r="E802" s="60"/>
      <c r="F802" s="213"/>
      <c r="G802" s="214" t="s">
        <v>67</v>
      </c>
      <c r="H802" s="215">
        <v>2130110</v>
      </c>
      <c r="I802" s="128">
        <v>10</v>
      </c>
      <c r="J802" s="128">
        <v>2110804</v>
      </c>
      <c r="K802" s="128">
        <v>0</v>
      </c>
      <c r="O802" s="128">
        <v>2130110</v>
      </c>
      <c r="P802" s="206">
        <v>100000</v>
      </c>
      <c r="Q802" s="205">
        <f t="shared" si="158"/>
        <v>10</v>
      </c>
      <c r="R802" s="222">
        <f t="shared" si="147"/>
        <v>10</v>
      </c>
    </row>
    <row r="803" ht="14.25" spans="1:18">
      <c r="A803" s="140" t="s">
        <v>658</v>
      </c>
      <c r="B803" s="213">
        <v>0</v>
      </c>
      <c r="C803" s="216">
        <v>1</v>
      </c>
      <c r="D803" s="212">
        <f t="shared" si="154"/>
        <v>0</v>
      </c>
      <c r="E803" s="60"/>
      <c r="F803" s="213"/>
      <c r="G803" s="214" t="s">
        <v>67</v>
      </c>
      <c r="H803" s="215">
        <v>2130111</v>
      </c>
      <c r="I803" s="128">
        <v>0</v>
      </c>
      <c r="J803" s="128">
        <v>2110899</v>
      </c>
      <c r="K803" s="128">
        <v>0</v>
      </c>
      <c r="O803" s="128">
        <v>2130111</v>
      </c>
      <c r="P803" s="206">
        <v>10000</v>
      </c>
      <c r="Q803" s="205">
        <f t="shared" si="158"/>
        <v>1</v>
      </c>
      <c r="R803" s="222">
        <f t="shared" si="147"/>
        <v>1</v>
      </c>
    </row>
    <row r="804" ht="14.25" spans="1:18">
      <c r="A804" s="140" t="s">
        <v>659</v>
      </c>
      <c r="B804" s="213">
        <v>0</v>
      </c>
      <c r="C804" s="216">
        <v>12</v>
      </c>
      <c r="D804" s="212">
        <f t="shared" si="154"/>
        <v>0</v>
      </c>
      <c r="E804" s="60"/>
      <c r="F804" s="213"/>
      <c r="G804" s="214" t="s">
        <v>67</v>
      </c>
      <c r="H804" s="215">
        <v>2130112</v>
      </c>
      <c r="I804" s="128">
        <v>0</v>
      </c>
      <c r="J804" s="128">
        <v>21109</v>
      </c>
      <c r="K804" s="128">
        <v>0</v>
      </c>
      <c r="O804" s="128">
        <v>2130112</v>
      </c>
      <c r="P804" s="206">
        <v>120000</v>
      </c>
      <c r="Q804" s="205">
        <f t="shared" si="158"/>
        <v>12</v>
      </c>
      <c r="R804" s="222">
        <f t="shared" ref="R804:R867" si="159">P804/10000</f>
        <v>12</v>
      </c>
    </row>
    <row r="805" ht="14.25" spans="1:18">
      <c r="A805" s="140" t="s">
        <v>660</v>
      </c>
      <c r="B805" s="213">
        <v>0</v>
      </c>
      <c r="C805" s="216">
        <v>0</v>
      </c>
      <c r="D805" s="212">
        <f t="shared" si="154"/>
        <v>0</v>
      </c>
      <c r="E805" s="60"/>
      <c r="F805" s="213"/>
      <c r="G805" s="214" t="s">
        <v>67</v>
      </c>
      <c r="H805" s="215">
        <v>2130114</v>
      </c>
      <c r="I805" s="128">
        <v>0</v>
      </c>
      <c r="J805" s="128">
        <v>2110901</v>
      </c>
      <c r="K805" s="128">
        <v>0</v>
      </c>
      <c r="O805" s="128">
        <v>2130114</v>
      </c>
      <c r="Q805" s="205">
        <f t="shared" si="158"/>
        <v>0</v>
      </c>
      <c r="R805" s="222">
        <f t="shared" si="159"/>
        <v>0</v>
      </c>
    </row>
    <row r="806" ht="14.25" spans="1:18">
      <c r="A806" s="140" t="s">
        <v>661</v>
      </c>
      <c r="B806" s="213">
        <v>20</v>
      </c>
      <c r="C806" s="216">
        <v>0</v>
      </c>
      <c r="D806" s="212">
        <f t="shared" si="154"/>
        <v>0</v>
      </c>
      <c r="E806" s="60"/>
      <c r="F806" s="213"/>
      <c r="G806" s="214" t="s">
        <v>67</v>
      </c>
      <c r="H806" s="215">
        <v>2130119</v>
      </c>
      <c r="I806" s="128">
        <v>20</v>
      </c>
      <c r="J806" s="128">
        <v>21110</v>
      </c>
      <c r="K806" s="128">
        <v>0</v>
      </c>
      <c r="O806" s="128">
        <v>2130119</v>
      </c>
      <c r="Q806" s="205">
        <f t="shared" si="158"/>
        <v>0</v>
      </c>
      <c r="R806" s="222">
        <f t="shared" si="159"/>
        <v>0</v>
      </c>
    </row>
    <row r="807" ht="14.25" spans="1:18">
      <c r="A807" s="140" t="s">
        <v>662</v>
      </c>
      <c r="B807" s="213">
        <v>0</v>
      </c>
      <c r="C807" s="216">
        <v>1</v>
      </c>
      <c r="D807" s="212">
        <f t="shared" si="154"/>
        <v>0</v>
      </c>
      <c r="E807" s="60"/>
      <c r="F807" s="213"/>
      <c r="G807" s="214" t="s">
        <v>67</v>
      </c>
      <c r="H807" s="215">
        <v>2130120</v>
      </c>
      <c r="I807" s="128">
        <v>0</v>
      </c>
      <c r="J807" s="128">
        <v>2111001</v>
      </c>
      <c r="K807" s="128">
        <v>0</v>
      </c>
      <c r="O807" s="128">
        <v>2130120</v>
      </c>
      <c r="Q807" s="205">
        <f t="shared" si="158"/>
        <v>0</v>
      </c>
      <c r="R807" s="222">
        <f t="shared" si="159"/>
        <v>0</v>
      </c>
    </row>
    <row r="808" ht="14.25" spans="1:18">
      <c r="A808" s="140" t="s">
        <v>663</v>
      </c>
      <c r="B808" s="213">
        <v>0</v>
      </c>
      <c r="C808" s="216">
        <v>0</v>
      </c>
      <c r="D808" s="212">
        <f t="shared" si="154"/>
        <v>0</v>
      </c>
      <c r="E808" s="60"/>
      <c r="F808" s="213"/>
      <c r="G808" s="214" t="s">
        <v>67</v>
      </c>
      <c r="H808" s="215">
        <v>2130121</v>
      </c>
      <c r="I808" s="128">
        <v>0</v>
      </c>
      <c r="J808" s="128">
        <v>21111</v>
      </c>
      <c r="K808" s="128">
        <v>104</v>
      </c>
      <c r="O808" s="128">
        <v>2130121</v>
      </c>
      <c r="Q808" s="205">
        <f t="shared" si="158"/>
        <v>0</v>
      </c>
      <c r="R808" s="222">
        <f t="shared" si="159"/>
        <v>0</v>
      </c>
    </row>
    <row r="809" ht="14.25" spans="1:18">
      <c r="A809" s="140" t="s">
        <v>664</v>
      </c>
      <c r="B809" s="213">
        <v>2071</v>
      </c>
      <c r="C809" s="216">
        <v>1522</v>
      </c>
      <c r="D809" s="212">
        <f t="shared" si="154"/>
        <v>73.4910671173346</v>
      </c>
      <c r="E809" s="60"/>
      <c r="F809" s="213"/>
      <c r="G809" s="214" t="s">
        <v>67</v>
      </c>
      <c r="H809" s="215">
        <v>2130122</v>
      </c>
      <c r="I809" s="128">
        <v>2071</v>
      </c>
      <c r="J809" s="128">
        <v>2111101</v>
      </c>
      <c r="K809" s="128">
        <v>0</v>
      </c>
      <c r="O809" s="128">
        <v>2130122</v>
      </c>
      <c r="Q809" s="205">
        <f t="shared" si="158"/>
        <v>0</v>
      </c>
      <c r="R809" s="222">
        <f t="shared" si="159"/>
        <v>0</v>
      </c>
    </row>
    <row r="810" ht="14.25" spans="1:18">
      <c r="A810" s="140" t="s">
        <v>665</v>
      </c>
      <c r="B810" s="213">
        <v>52</v>
      </c>
      <c r="C810" s="216">
        <v>208</v>
      </c>
      <c r="D810" s="212">
        <f t="shared" si="154"/>
        <v>400</v>
      </c>
      <c r="E810" s="60"/>
      <c r="F810" s="213"/>
      <c r="G810" s="214" t="s">
        <v>67</v>
      </c>
      <c r="H810" s="215">
        <v>2130124</v>
      </c>
      <c r="I810" s="128">
        <v>52</v>
      </c>
      <c r="J810" s="128">
        <v>2111102</v>
      </c>
      <c r="K810" s="128">
        <v>0</v>
      </c>
      <c r="O810" s="128">
        <v>2130124</v>
      </c>
      <c r="Q810" s="205">
        <f t="shared" si="158"/>
        <v>0</v>
      </c>
      <c r="R810" s="222">
        <f t="shared" si="159"/>
        <v>0</v>
      </c>
    </row>
    <row r="811" ht="14.25" spans="1:18">
      <c r="A811" s="140" t="s">
        <v>666</v>
      </c>
      <c r="B811" s="213">
        <v>16</v>
      </c>
      <c r="C811" s="216">
        <v>0</v>
      </c>
      <c r="D811" s="212">
        <f t="shared" si="154"/>
        <v>0</v>
      </c>
      <c r="E811" s="60"/>
      <c r="F811" s="213"/>
      <c r="G811" s="214" t="s">
        <v>67</v>
      </c>
      <c r="H811" s="215">
        <v>2130125</v>
      </c>
      <c r="I811" s="128">
        <v>16</v>
      </c>
      <c r="J811" s="128">
        <v>2111103</v>
      </c>
      <c r="K811" s="128">
        <v>0</v>
      </c>
      <c r="O811" s="128">
        <v>2130125</v>
      </c>
      <c r="Q811" s="205">
        <f t="shared" si="158"/>
        <v>0</v>
      </c>
      <c r="R811" s="222">
        <f t="shared" si="159"/>
        <v>0</v>
      </c>
    </row>
    <row r="812" ht="14.25" spans="1:18">
      <c r="A812" s="140" t="s">
        <v>667</v>
      </c>
      <c r="B812" s="213">
        <v>70</v>
      </c>
      <c r="C812" s="216">
        <v>987</v>
      </c>
      <c r="D812" s="212">
        <f t="shared" si="154"/>
        <v>1410</v>
      </c>
      <c r="E812" s="60"/>
      <c r="F812" s="213"/>
      <c r="G812" s="214" t="s">
        <v>67</v>
      </c>
      <c r="H812" s="215">
        <v>2130126</v>
      </c>
      <c r="I812" s="128">
        <v>70</v>
      </c>
      <c r="J812" s="128">
        <v>2111104</v>
      </c>
      <c r="K812" s="128">
        <v>0</v>
      </c>
      <c r="O812" s="128">
        <v>2130126</v>
      </c>
      <c r="Q812" s="205">
        <f t="shared" si="158"/>
        <v>0</v>
      </c>
      <c r="R812" s="222">
        <f t="shared" si="159"/>
        <v>0</v>
      </c>
    </row>
    <row r="813" ht="14.25" spans="1:18">
      <c r="A813" s="140" t="s">
        <v>668</v>
      </c>
      <c r="B813" s="213">
        <v>102</v>
      </c>
      <c r="C813" s="216">
        <v>298</v>
      </c>
      <c r="D813" s="212">
        <f t="shared" si="154"/>
        <v>292.156862745098</v>
      </c>
      <c r="E813" s="60"/>
      <c r="F813" s="213"/>
      <c r="G813" s="214" t="s">
        <v>67</v>
      </c>
      <c r="H813" s="215">
        <v>2130135</v>
      </c>
      <c r="I813" s="128">
        <v>102</v>
      </c>
      <c r="J813" s="128">
        <v>2111199</v>
      </c>
      <c r="K813" s="128">
        <v>104</v>
      </c>
      <c r="O813" s="128">
        <v>2130135</v>
      </c>
      <c r="Q813" s="205">
        <f t="shared" si="158"/>
        <v>0</v>
      </c>
      <c r="R813" s="222">
        <f t="shared" si="159"/>
        <v>0</v>
      </c>
    </row>
    <row r="814" ht="14.25" spans="1:18">
      <c r="A814" s="140" t="s">
        <v>669</v>
      </c>
      <c r="B814" s="213">
        <v>155</v>
      </c>
      <c r="C814" s="216">
        <v>0</v>
      </c>
      <c r="D814" s="212">
        <f t="shared" si="154"/>
        <v>0</v>
      </c>
      <c r="E814" s="60"/>
      <c r="F814" s="213"/>
      <c r="G814" s="214" t="s">
        <v>67</v>
      </c>
      <c r="H814" s="215">
        <v>2130142</v>
      </c>
      <c r="I814" s="128">
        <v>155</v>
      </c>
      <c r="J814" s="128">
        <v>21112</v>
      </c>
      <c r="K814" s="128">
        <v>0</v>
      </c>
      <c r="O814" s="128">
        <v>2130142</v>
      </c>
      <c r="Q814" s="205">
        <f t="shared" si="158"/>
        <v>0</v>
      </c>
      <c r="R814" s="222">
        <f t="shared" si="159"/>
        <v>0</v>
      </c>
    </row>
    <row r="815" ht="14.25" spans="1:18">
      <c r="A815" s="140" t="s">
        <v>670</v>
      </c>
      <c r="B815" s="213">
        <v>0</v>
      </c>
      <c r="C815" s="216">
        <v>0</v>
      </c>
      <c r="D815" s="212">
        <f t="shared" si="154"/>
        <v>0</v>
      </c>
      <c r="E815" s="60"/>
      <c r="F815" s="213"/>
      <c r="G815" s="214" t="s">
        <v>67</v>
      </c>
      <c r="H815" s="215">
        <v>2130148</v>
      </c>
      <c r="I815" s="128">
        <v>0</v>
      </c>
      <c r="J815" s="128">
        <v>2111201</v>
      </c>
      <c r="K815" s="128">
        <v>0</v>
      </c>
      <c r="O815" s="128">
        <v>2130148</v>
      </c>
      <c r="Q815" s="205">
        <f t="shared" si="158"/>
        <v>0</v>
      </c>
      <c r="R815" s="222">
        <f t="shared" si="159"/>
        <v>0</v>
      </c>
    </row>
    <row r="816" ht="14.25" spans="1:18">
      <c r="A816" s="140" t="s">
        <v>671</v>
      </c>
      <c r="B816" s="213">
        <v>0</v>
      </c>
      <c r="C816" s="216">
        <v>9</v>
      </c>
      <c r="D816" s="212">
        <f t="shared" si="154"/>
        <v>0</v>
      </c>
      <c r="E816" s="60"/>
      <c r="F816" s="213"/>
      <c r="G816" s="214" t="s">
        <v>67</v>
      </c>
      <c r="H816" s="215">
        <v>2130152</v>
      </c>
      <c r="I816" s="128">
        <v>0</v>
      </c>
      <c r="J816" s="128">
        <v>21113</v>
      </c>
      <c r="K816" s="128">
        <v>0</v>
      </c>
      <c r="O816" s="128">
        <v>2130152</v>
      </c>
      <c r="Q816" s="205">
        <f t="shared" si="158"/>
        <v>0</v>
      </c>
      <c r="R816" s="222">
        <f t="shared" si="159"/>
        <v>0</v>
      </c>
    </row>
    <row r="817" ht="14.25" spans="1:18">
      <c r="A817" s="140" t="s">
        <v>672</v>
      </c>
      <c r="B817" s="213">
        <v>1063</v>
      </c>
      <c r="C817" s="216">
        <v>1140</v>
      </c>
      <c r="D817" s="212">
        <f t="shared" si="154"/>
        <v>107.243650047037</v>
      </c>
      <c r="E817" s="60"/>
      <c r="F817" s="213"/>
      <c r="G817" s="214" t="s">
        <v>67</v>
      </c>
      <c r="H817" s="215">
        <v>2130153</v>
      </c>
      <c r="I817" s="128">
        <v>1063</v>
      </c>
      <c r="J817" s="128">
        <v>2111301</v>
      </c>
      <c r="K817" s="128">
        <v>0</v>
      </c>
      <c r="O817" s="128">
        <v>2130153</v>
      </c>
      <c r="Q817" s="205">
        <f t="shared" si="158"/>
        <v>0</v>
      </c>
      <c r="R817" s="222">
        <f t="shared" si="159"/>
        <v>0</v>
      </c>
    </row>
    <row r="818" ht="14.25" spans="1:18">
      <c r="A818" s="140" t="s">
        <v>673</v>
      </c>
      <c r="B818" s="213">
        <v>953</v>
      </c>
      <c r="C818" s="216">
        <v>193</v>
      </c>
      <c r="D818" s="212">
        <f t="shared" si="154"/>
        <v>20.2518363064008</v>
      </c>
      <c r="E818" s="60"/>
      <c r="F818" s="213"/>
      <c r="G818" s="214" t="s">
        <v>67</v>
      </c>
      <c r="H818" s="215">
        <v>2130199</v>
      </c>
      <c r="I818" s="128">
        <v>953</v>
      </c>
      <c r="J818" s="128">
        <v>21114</v>
      </c>
      <c r="K818" s="128">
        <v>0</v>
      </c>
      <c r="O818" s="128">
        <v>2130199</v>
      </c>
      <c r="P818" s="206">
        <v>820645.46</v>
      </c>
      <c r="Q818" s="205">
        <f t="shared" si="158"/>
        <v>82</v>
      </c>
      <c r="R818" s="222">
        <f t="shared" si="159"/>
        <v>82.064546</v>
      </c>
    </row>
    <row r="819" ht="14.25" spans="1:18">
      <c r="A819" s="140" t="s">
        <v>674</v>
      </c>
      <c r="B819" s="210">
        <f t="shared" ref="B819:C819" si="160">SUM(B820:B843)</f>
        <v>6430</v>
      </c>
      <c r="C819" s="211">
        <f t="shared" si="160"/>
        <v>5595</v>
      </c>
      <c r="D819" s="212">
        <f t="shared" si="154"/>
        <v>87.0139968895801</v>
      </c>
      <c r="E819" s="60"/>
      <c r="F819" s="213">
        <f>SUM(F820:F843)</f>
        <v>0</v>
      </c>
      <c r="G819" s="214" t="s">
        <v>65</v>
      </c>
      <c r="H819" s="215">
        <v>21302</v>
      </c>
      <c r="I819" s="128">
        <v>6430</v>
      </c>
      <c r="J819" s="128">
        <v>2111401</v>
      </c>
      <c r="K819" s="128">
        <v>0</v>
      </c>
      <c r="O819" s="128">
        <v>21302</v>
      </c>
      <c r="Q819" s="205">
        <f t="shared" si="158"/>
        <v>0</v>
      </c>
      <c r="R819" s="222">
        <f t="shared" si="159"/>
        <v>0</v>
      </c>
    </row>
    <row r="820" ht="14.25" spans="1:18">
      <c r="A820" s="140" t="s">
        <v>66</v>
      </c>
      <c r="B820" s="213">
        <v>347</v>
      </c>
      <c r="C820" s="216">
        <v>1397</v>
      </c>
      <c r="D820" s="212">
        <f t="shared" si="154"/>
        <v>402.593659942363</v>
      </c>
      <c r="E820" s="60"/>
      <c r="F820" s="213"/>
      <c r="G820" s="214" t="s">
        <v>67</v>
      </c>
      <c r="H820" s="215">
        <v>2130201</v>
      </c>
      <c r="I820" s="128">
        <v>347</v>
      </c>
      <c r="J820" s="128">
        <v>2111402</v>
      </c>
      <c r="K820" s="128">
        <v>0</v>
      </c>
      <c r="O820" s="128">
        <v>2130201</v>
      </c>
      <c r="P820" s="206">
        <v>13973227.39</v>
      </c>
      <c r="Q820" s="205">
        <f t="shared" si="158"/>
        <v>1397</v>
      </c>
      <c r="R820" s="222">
        <f t="shared" si="159"/>
        <v>1397.322739</v>
      </c>
    </row>
    <row r="821" ht="14.25" spans="1:18">
      <c r="A821" s="140" t="s">
        <v>68</v>
      </c>
      <c r="B821" s="213">
        <v>122</v>
      </c>
      <c r="C821" s="216">
        <v>85</v>
      </c>
      <c r="D821" s="212">
        <f t="shared" si="154"/>
        <v>69.672131147541</v>
      </c>
      <c r="E821" s="60"/>
      <c r="F821" s="213"/>
      <c r="G821" s="214" t="s">
        <v>67</v>
      </c>
      <c r="H821" s="215">
        <v>2130202</v>
      </c>
      <c r="I821" s="128">
        <v>122</v>
      </c>
      <c r="J821" s="128">
        <v>2111403</v>
      </c>
      <c r="K821" s="128">
        <v>0</v>
      </c>
      <c r="O821" s="128">
        <v>2130202</v>
      </c>
      <c r="P821" s="206">
        <v>846122.8</v>
      </c>
      <c r="Q821" s="205">
        <f t="shared" si="158"/>
        <v>85</v>
      </c>
      <c r="R821" s="222">
        <f t="shared" si="159"/>
        <v>84.61228</v>
      </c>
    </row>
    <row r="822" ht="14.25" spans="1:18">
      <c r="A822" s="140" t="s">
        <v>69</v>
      </c>
      <c r="B822" s="213">
        <v>0</v>
      </c>
      <c r="C822" s="216">
        <v>0</v>
      </c>
      <c r="D822" s="212">
        <f t="shared" si="154"/>
        <v>0</v>
      </c>
      <c r="E822" s="60"/>
      <c r="F822" s="213"/>
      <c r="G822" s="214" t="s">
        <v>67</v>
      </c>
      <c r="H822" s="215">
        <v>2130203</v>
      </c>
      <c r="I822" s="128">
        <v>0</v>
      </c>
      <c r="J822" s="128">
        <v>2111404</v>
      </c>
      <c r="K822" s="128">
        <v>0</v>
      </c>
      <c r="O822" s="128">
        <v>2130203</v>
      </c>
      <c r="Q822" s="205">
        <f t="shared" si="158"/>
        <v>0</v>
      </c>
      <c r="R822" s="222">
        <f t="shared" si="159"/>
        <v>0</v>
      </c>
    </row>
    <row r="823" ht="14.25" spans="1:18">
      <c r="A823" s="140" t="s">
        <v>675</v>
      </c>
      <c r="B823" s="213">
        <v>80</v>
      </c>
      <c r="C823" s="216">
        <v>0</v>
      </c>
      <c r="D823" s="212">
        <f t="shared" si="154"/>
        <v>0</v>
      </c>
      <c r="E823" s="60"/>
      <c r="F823" s="213"/>
      <c r="G823" s="214" t="s">
        <v>67</v>
      </c>
      <c r="H823" s="215">
        <v>2130204</v>
      </c>
      <c r="I823" s="128">
        <v>80</v>
      </c>
      <c r="J823" s="128">
        <v>2111405</v>
      </c>
      <c r="K823" s="128">
        <v>0</v>
      </c>
      <c r="O823" s="128">
        <v>2130204</v>
      </c>
      <c r="Q823" s="205">
        <f t="shared" si="158"/>
        <v>0</v>
      </c>
      <c r="R823" s="222">
        <f t="shared" si="159"/>
        <v>0</v>
      </c>
    </row>
    <row r="824" ht="14.25" spans="1:18">
      <c r="A824" s="140" t="s">
        <v>676</v>
      </c>
      <c r="B824" s="213">
        <v>1636</v>
      </c>
      <c r="C824" s="216">
        <v>1158</v>
      </c>
      <c r="D824" s="212">
        <f t="shared" si="154"/>
        <v>70.7823960880196</v>
      </c>
      <c r="E824" s="60"/>
      <c r="F824" s="213"/>
      <c r="G824" s="214" t="s">
        <v>67</v>
      </c>
      <c r="H824" s="215">
        <v>2130205</v>
      </c>
      <c r="I824" s="128">
        <v>1636</v>
      </c>
      <c r="J824" s="128">
        <v>2111406</v>
      </c>
      <c r="K824" s="128">
        <v>0</v>
      </c>
      <c r="O824" s="128">
        <v>2130205</v>
      </c>
      <c r="Q824" s="205">
        <f t="shared" si="158"/>
        <v>0</v>
      </c>
      <c r="R824" s="222">
        <f t="shared" si="159"/>
        <v>0</v>
      </c>
    </row>
    <row r="825" ht="14.25" spans="1:18">
      <c r="A825" s="140" t="s">
        <v>677</v>
      </c>
      <c r="B825" s="213">
        <v>210</v>
      </c>
      <c r="C825" s="216">
        <v>0</v>
      </c>
      <c r="D825" s="212">
        <f t="shared" si="154"/>
        <v>0</v>
      </c>
      <c r="E825" s="60"/>
      <c r="F825" s="213"/>
      <c r="G825" s="214" t="s">
        <v>67</v>
      </c>
      <c r="H825" s="215">
        <v>2130206</v>
      </c>
      <c r="I825" s="128">
        <v>210</v>
      </c>
      <c r="J825" s="128">
        <v>2111407</v>
      </c>
      <c r="K825" s="128">
        <v>0</v>
      </c>
      <c r="O825" s="128">
        <v>2130206</v>
      </c>
      <c r="Q825" s="205">
        <f t="shared" si="158"/>
        <v>0</v>
      </c>
      <c r="R825" s="222">
        <f t="shared" si="159"/>
        <v>0</v>
      </c>
    </row>
    <row r="826" ht="14.25" spans="1:18">
      <c r="A826" s="140" t="s">
        <v>678</v>
      </c>
      <c r="B826" s="213">
        <v>105</v>
      </c>
      <c r="C826" s="216">
        <v>0</v>
      </c>
      <c r="D826" s="212">
        <f t="shared" si="154"/>
        <v>0</v>
      </c>
      <c r="E826" s="60"/>
      <c r="F826" s="213"/>
      <c r="G826" s="214" t="s">
        <v>67</v>
      </c>
      <c r="H826" s="215">
        <v>2130207</v>
      </c>
      <c r="I826" s="128">
        <v>105</v>
      </c>
      <c r="J826" s="128">
        <v>2111408</v>
      </c>
      <c r="K826" s="128">
        <v>0</v>
      </c>
      <c r="O826" s="128">
        <v>2130207</v>
      </c>
      <c r="Q826" s="205">
        <f t="shared" si="158"/>
        <v>0</v>
      </c>
      <c r="R826" s="222">
        <f t="shared" si="159"/>
        <v>0</v>
      </c>
    </row>
    <row r="827" ht="14.25" spans="1:18">
      <c r="A827" s="140" t="s">
        <v>679</v>
      </c>
      <c r="B827" s="213">
        <v>1749</v>
      </c>
      <c r="C827" s="216">
        <v>1835</v>
      </c>
      <c r="D827" s="212">
        <f t="shared" si="154"/>
        <v>104.917095483133</v>
      </c>
      <c r="E827" s="60"/>
      <c r="F827" s="213"/>
      <c r="G827" s="214" t="s">
        <v>67</v>
      </c>
      <c r="H827" s="215">
        <v>2130209</v>
      </c>
      <c r="I827" s="128">
        <v>1749</v>
      </c>
      <c r="J827" s="128">
        <v>2111409</v>
      </c>
      <c r="K827" s="128">
        <v>0</v>
      </c>
      <c r="O827" s="128">
        <v>2130209</v>
      </c>
      <c r="Q827" s="205">
        <f t="shared" si="158"/>
        <v>0</v>
      </c>
      <c r="R827" s="222">
        <f t="shared" si="159"/>
        <v>0</v>
      </c>
    </row>
    <row r="828" ht="14.25" spans="1:18">
      <c r="A828" s="140" t="s">
        <v>680</v>
      </c>
      <c r="B828" s="213">
        <v>25</v>
      </c>
      <c r="C828" s="216">
        <v>125</v>
      </c>
      <c r="D828" s="212">
        <f t="shared" si="154"/>
        <v>500</v>
      </c>
      <c r="E828" s="60"/>
      <c r="F828" s="213"/>
      <c r="G828" s="214" t="s">
        <v>67</v>
      </c>
      <c r="H828" s="215">
        <v>2130210</v>
      </c>
      <c r="I828" s="128">
        <v>25</v>
      </c>
      <c r="J828" s="128">
        <v>2111410</v>
      </c>
      <c r="K828" s="128">
        <v>0</v>
      </c>
      <c r="O828" s="128">
        <v>2130210</v>
      </c>
      <c r="Q828" s="205">
        <f t="shared" si="158"/>
        <v>0</v>
      </c>
      <c r="R828" s="222">
        <f t="shared" si="159"/>
        <v>0</v>
      </c>
    </row>
    <row r="829" ht="14.25" spans="1:18">
      <c r="A829" s="140" t="s">
        <v>681</v>
      </c>
      <c r="B829" s="213">
        <v>85</v>
      </c>
      <c r="C829" s="216">
        <v>0</v>
      </c>
      <c r="D829" s="212">
        <f t="shared" si="154"/>
        <v>0</v>
      </c>
      <c r="E829" s="60"/>
      <c r="F829" s="213"/>
      <c r="G829" s="214" t="s">
        <v>67</v>
      </c>
      <c r="H829" s="215">
        <v>2130211</v>
      </c>
      <c r="I829" s="128">
        <v>85</v>
      </c>
      <c r="J829" s="128">
        <v>2111411</v>
      </c>
      <c r="K829" s="128">
        <v>0</v>
      </c>
      <c r="O829" s="128">
        <v>2130211</v>
      </c>
      <c r="Q829" s="205">
        <f t="shared" si="158"/>
        <v>0</v>
      </c>
      <c r="R829" s="222">
        <f t="shared" si="159"/>
        <v>0</v>
      </c>
    </row>
    <row r="830" ht="14.25" spans="1:18">
      <c r="A830" s="140" t="s">
        <v>682</v>
      </c>
      <c r="B830" s="213">
        <v>300</v>
      </c>
      <c r="C830" s="216">
        <v>0</v>
      </c>
      <c r="D830" s="212">
        <f t="shared" si="154"/>
        <v>0</v>
      </c>
      <c r="E830" s="60"/>
      <c r="F830" s="213"/>
      <c r="G830" s="214" t="s">
        <v>67</v>
      </c>
      <c r="H830" s="215">
        <v>2130212</v>
      </c>
      <c r="I830" s="128">
        <v>300</v>
      </c>
      <c r="J830" s="128">
        <v>2111413</v>
      </c>
      <c r="K830" s="128">
        <v>0</v>
      </c>
      <c r="O830" s="128">
        <v>2130212</v>
      </c>
      <c r="Q830" s="205">
        <f t="shared" si="158"/>
        <v>0</v>
      </c>
      <c r="R830" s="222">
        <f t="shared" si="159"/>
        <v>0</v>
      </c>
    </row>
    <row r="831" ht="14.25" spans="1:18">
      <c r="A831" s="140" t="s">
        <v>683</v>
      </c>
      <c r="B831" s="213">
        <v>25</v>
      </c>
      <c r="C831" s="216">
        <v>0</v>
      </c>
      <c r="D831" s="212">
        <f t="shared" si="154"/>
        <v>0</v>
      </c>
      <c r="E831" s="60"/>
      <c r="F831" s="213"/>
      <c r="G831" s="214" t="s">
        <v>67</v>
      </c>
      <c r="H831" s="215">
        <v>2130213</v>
      </c>
      <c r="I831" s="128">
        <v>25</v>
      </c>
      <c r="J831" s="128">
        <v>2111450</v>
      </c>
      <c r="K831" s="128">
        <v>0</v>
      </c>
      <c r="O831" s="128">
        <v>2130213</v>
      </c>
      <c r="Q831" s="205">
        <f t="shared" si="158"/>
        <v>0</v>
      </c>
      <c r="R831" s="222">
        <f t="shared" si="159"/>
        <v>0</v>
      </c>
    </row>
    <row r="832" ht="14.25" spans="1:18">
      <c r="A832" s="140" t="s">
        <v>684</v>
      </c>
      <c r="B832" s="213">
        <v>0</v>
      </c>
      <c r="C832" s="216">
        <v>0</v>
      </c>
      <c r="D832" s="212">
        <f t="shared" si="154"/>
        <v>0</v>
      </c>
      <c r="E832" s="60"/>
      <c r="F832" s="213"/>
      <c r="G832" s="214" t="s">
        <v>67</v>
      </c>
      <c r="H832" s="215">
        <v>2130217</v>
      </c>
      <c r="I832" s="128">
        <v>0</v>
      </c>
      <c r="J832" s="128">
        <v>2111499</v>
      </c>
      <c r="K832" s="128">
        <v>0</v>
      </c>
      <c r="O832" s="128">
        <v>2130217</v>
      </c>
      <c r="Q832" s="205">
        <f t="shared" si="158"/>
        <v>0</v>
      </c>
      <c r="R832" s="222">
        <f t="shared" si="159"/>
        <v>0</v>
      </c>
    </row>
    <row r="833" ht="14.25" spans="1:18">
      <c r="A833" s="140" t="s">
        <v>685</v>
      </c>
      <c r="B833" s="213">
        <v>0</v>
      </c>
      <c r="C833" s="216">
        <v>0</v>
      </c>
      <c r="D833" s="212">
        <f t="shared" si="154"/>
        <v>0</v>
      </c>
      <c r="E833" s="60"/>
      <c r="F833" s="213"/>
      <c r="G833" s="214" t="s">
        <v>67</v>
      </c>
      <c r="H833" s="215">
        <v>2130220</v>
      </c>
      <c r="I833" s="128">
        <v>0</v>
      </c>
      <c r="J833" s="128">
        <v>21199</v>
      </c>
      <c r="K833" s="128">
        <v>44</v>
      </c>
      <c r="O833" s="128">
        <v>2130220</v>
      </c>
      <c r="Q833" s="205">
        <f t="shared" si="158"/>
        <v>0</v>
      </c>
      <c r="R833" s="222">
        <f t="shared" si="159"/>
        <v>0</v>
      </c>
    </row>
    <row r="834" ht="14.25" spans="1:18">
      <c r="A834" s="140" t="s">
        <v>686</v>
      </c>
      <c r="B834" s="213">
        <v>0</v>
      </c>
      <c r="C834" s="216">
        <v>0</v>
      </c>
      <c r="D834" s="212">
        <f t="shared" si="154"/>
        <v>0</v>
      </c>
      <c r="E834" s="60"/>
      <c r="F834" s="213"/>
      <c r="G834" s="214" t="s">
        <v>67</v>
      </c>
      <c r="H834" s="215">
        <v>2130221</v>
      </c>
      <c r="I834" s="128">
        <v>0</v>
      </c>
      <c r="J834" s="128">
        <v>2119901</v>
      </c>
      <c r="K834" s="128">
        <v>44</v>
      </c>
      <c r="O834" s="128">
        <v>2130221</v>
      </c>
      <c r="Q834" s="205">
        <f t="shared" si="158"/>
        <v>0</v>
      </c>
      <c r="R834" s="222">
        <f t="shared" si="159"/>
        <v>0</v>
      </c>
    </row>
    <row r="835" ht="14.25" spans="1:18">
      <c r="A835" s="140" t="s">
        <v>687</v>
      </c>
      <c r="B835" s="213">
        <v>6</v>
      </c>
      <c r="C835" s="216">
        <v>5</v>
      </c>
      <c r="D835" s="212">
        <f t="shared" si="154"/>
        <v>83.3333333333333</v>
      </c>
      <c r="E835" s="60"/>
      <c r="F835" s="213"/>
      <c r="G835" s="214" t="s">
        <v>67</v>
      </c>
      <c r="H835" s="215">
        <v>2130223</v>
      </c>
      <c r="I835" s="128">
        <v>6</v>
      </c>
      <c r="J835" s="128">
        <v>212</v>
      </c>
      <c r="K835" s="128">
        <v>19952</v>
      </c>
      <c r="O835" s="128">
        <v>2130223</v>
      </c>
      <c r="P835" s="206">
        <v>50000</v>
      </c>
      <c r="Q835" s="205">
        <f t="shared" si="158"/>
        <v>5</v>
      </c>
      <c r="R835" s="222">
        <f t="shared" si="159"/>
        <v>5</v>
      </c>
    </row>
    <row r="836" ht="14.25" spans="1:18">
      <c r="A836" s="140" t="s">
        <v>688</v>
      </c>
      <c r="B836" s="213">
        <v>0</v>
      </c>
      <c r="C836" s="216">
        <v>0</v>
      </c>
      <c r="D836" s="212">
        <f t="shared" si="154"/>
        <v>0</v>
      </c>
      <c r="E836" s="60"/>
      <c r="F836" s="213"/>
      <c r="G836" s="214" t="s">
        <v>67</v>
      </c>
      <c r="H836" s="215">
        <v>2130226</v>
      </c>
      <c r="I836" s="128">
        <v>0</v>
      </c>
      <c r="J836" s="128">
        <v>21201</v>
      </c>
      <c r="K836" s="128">
        <v>1084</v>
      </c>
      <c r="O836" s="128">
        <v>2130226</v>
      </c>
      <c r="Q836" s="205">
        <f t="shared" si="158"/>
        <v>0</v>
      </c>
      <c r="R836" s="222">
        <f t="shared" si="159"/>
        <v>0</v>
      </c>
    </row>
    <row r="837" ht="14.25" spans="1:18">
      <c r="A837" s="140" t="s">
        <v>689</v>
      </c>
      <c r="B837" s="213">
        <v>0</v>
      </c>
      <c r="C837" s="216">
        <v>0</v>
      </c>
      <c r="D837" s="212">
        <f t="shared" si="154"/>
        <v>0</v>
      </c>
      <c r="E837" s="60"/>
      <c r="F837" s="213"/>
      <c r="G837" s="214" t="s">
        <v>67</v>
      </c>
      <c r="H837" s="215">
        <v>2130227</v>
      </c>
      <c r="I837" s="128">
        <v>0</v>
      </c>
      <c r="J837" s="128">
        <v>2120101</v>
      </c>
      <c r="K837" s="128">
        <v>503</v>
      </c>
      <c r="O837" s="128">
        <v>2130227</v>
      </c>
      <c r="Q837" s="205">
        <f t="shared" si="158"/>
        <v>0</v>
      </c>
      <c r="R837" s="222">
        <f t="shared" si="159"/>
        <v>0</v>
      </c>
    </row>
    <row r="838" ht="14.25" spans="1:18">
      <c r="A838" s="140" t="s">
        <v>690</v>
      </c>
      <c r="B838" s="213">
        <v>0</v>
      </c>
      <c r="C838" s="216">
        <v>0</v>
      </c>
      <c r="D838" s="212">
        <f t="shared" ref="D838:D901" si="161">IF(B838=0,,C838/B838*100)</f>
        <v>0</v>
      </c>
      <c r="E838" s="60"/>
      <c r="F838" s="213"/>
      <c r="G838" s="214" t="s">
        <v>67</v>
      </c>
      <c r="H838" s="215">
        <v>2130232</v>
      </c>
      <c r="I838" s="128">
        <v>0</v>
      </c>
      <c r="J838" s="128">
        <v>2120102</v>
      </c>
      <c r="K838" s="128">
        <v>217</v>
      </c>
      <c r="O838" s="128">
        <v>2130232</v>
      </c>
      <c r="Q838" s="205">
        <f t="shared" si="158"/>
        <v>0</v>
      </c>
      <c r="R838" s="222">
        <f t="shared" si="159"/>
        <v>0</v>
      </c>
    </row>
    <row r="839" ht="14.25" spans="1:18">
      <c r="A839" s="140" t="s">
        <v>691</v>
      </c>
      <c r="B839" s="213">
        <v>0</v>
      </c>
      <c r="C839" s="216">
        <v>10</v>
      </c>
      <c r="D839" s="212">
        <f t="shared" si="161"/>
        <v>0</v>
      </c>
      <c r="E839" s="60"/>
      <c r="F839" s="213"/>
      <c r="G839" s="214" t="s">
        <v>67</v>
      </c>
      <c r="H839" s="215">
        <v>2130234</v>
      </c>
      <c r="I839" s="128">
        <v>0</v>
      </c>
      <c r="J839" s="128">
        <v>2120103</v>
      </c>
      <c r="K839" s="128">
        <v>0</v>
      </c>
      <c r="O839" s="128">
        <v>2130234</v>
      </c>
      <c r="P839" s="206">
        <v>100000</v>
      </c>
      <c r="Q839" s="205">
        <f t="shared" si="158"/>
        <v>10</v>
      </c>
      <c r="R839" s="222">
        <f t="shared" si="159"/>
        <v>10</v>
      </c>
    </row>
    <row r="840" ht="14.25" spans="1:18">
      <c r="A840" s="140" t="s">
        <v>692</v>
      </c>
      <c r="B840" s="213">
        <v>16</v>
      </c>
      <c r="C840" s="216">
        <v>0</v>
      </c>
      <c r="D840" s="212">
        <f t="shared" si="161"/>
        <v>0</v>
      </c>
      <c r="E840" s="60"/>
      <c r="F840" s="213"/>
      <c r="G840" s="214" t="s">
        <v>67</v>
      </c>
      <c r="H840" s="215">
        <v>2130235</v>
      </c>
      <c r="I840" s="128">
        <v>16</v>
      </c>
      <c r="J840" s="128">
        <v>2120104</v>
      </c>
      <c r="K840" s="128">
        <v>162</v>
      </c>
      <c r="O840" s="128">
        <v>2130235</v>
      </c>
      <c r="Q840" s="205">
        <f t="shared" si="158"/>
        <v>0</v>
      </c>
      <c r="R840" s="222">
        <f t="shared" si="159"/>
        <v>0</v>
      </c>
    </row>
    <row r="841" ht="14.25" spans="1:18">
      <c r="A841" s="140" t="s">
        <v>693</v>
      </c>
      <c r="B841" s="213">
        <v>0</v>
      </c>
      <c r="C841" s="216">
        <v>0</v>
      </c>
      <c r="D841" s="212">
        <f t="shared" si="161"/>
        <v>0</v>
      </c>
      <c r="E841" s="60"/>
      <c r="F841" s="213"/>
      <c r="G841" s="214" t="s">
        <v>67</v>
      </c>
      <c r="H841" s="215">
        <v>2130236</v>
      </c>
      <c r="I841" s="128">
        <v>0</v>
      </c>
      <c r="J841" s="128">
        <v>2120105</v>
      </c>
      <c r="K841" s="128">
        <v>0</v>
      </c>
      <c r="O841" s="128">
        <v>2130236</v>
      </c>
      <c r="Q841" s="205">
        <f t="shared" si="158"/>
        <v>0</v>
      </c>
      <c r="R841" s="222">
        <f t="shared" si="159"/>
        <v>0</v>
      </c>
    </row>
    <row r="842" ht="14.25" spans="1:18">
      <c r="A842" s="140" t="s">
        <v>659</v>
      </c>
      <c r="B842" s="213">
        <v>0</v>
      </c>
      <c r="C842" s="216">
        <v>0</v>
      </c>
      <c r="D842" s="212">
        <f t="shared" si="161"/>
        <v>0</v>
      </c>
      <c r="E842" s="60"/>
      <c r="F842" s="213"/>
      <c r="G842" s="214" t="s">
        <v>67</v>
      </c>
      <c r="H842" s="215">
        <v>2130237</v>
      </c>
      <c r="I842" s="128">
        <v>0</v>
      </c>
      <c r="J842" s="128">
        <v>2120106</v>
      </c>
      <c r="K842" s="128">
        <v>0</v>
      </c>
      <c r="O842" s="128">
        <v>2130237</v>
      </c>
      <c r="Q842" s="205">
        <f t="shared" si="158"/>
        <v>0</v>
      </c>
      <c r="R842" s="222">
        <f t="shared" si="159"/>
        <v>0</v>
      </c>
    </row>
    <row r="843" ht="14.25" spans="1:18">
      <c r="A843" s="140" t="s">
        <v>694</v>
      </c>
      <c r="B843" s="213">
        <v>1724</v>
      </c>
      <c r="C843" s="216">
        <v>980</v>
      </c>
      <c r="D843" s="212">
        <f t="shared" si="161"/>
        <v>56.8445475638051</v>
      </c>
      <c r="E843" s="60"/>
      <c r="F843" s="213"/>
      <c r="G843" s="214" t="s">
        <v>67</v>
      </c>
      <c r="H843" s="215">
        <v>2130299</v>
      </c>
      <c r="I843" s="128">
        <v>1724</v>
      </c>
      <c r="J843" s="128">
        <v>2120107</v>
      </c>
      <c r="K843" s="128">
        <v>4</v>
      </c>
      <c r="O843" s="128">
        <v>2130299</v>
      </c>
      <c r="P843" s="206">
        <v>1628000</v>
      </c>
      <c r="Q843" s="205">
        <f t="shared" si="158"/>
        <v>163</v>
      </c>
      <c r="R843" s="222">
        <f t="shared" si="159"/>
        <v>162.8</v>
      </c>
    </row>
    <row r="844" ht="14.25" spans="1:18">
      <c r="A844" s="140" t="s">
        <v>695</v>
      </c>
      <c r="B844" s="210">
        <f t="shared" ref="B844:C844" si="162">SUM(B845:B871)</f>
        <v>2968</v>
      </c>
      <c r="C844" s="211">
        <f t="shared" si="162"/>
        <v>5546</v>
      </c>
      <c r="D844" s="212">
        <f t="shared" si="161"/>
        <v>186.859838274933</v>
      </c>
      <c r="E844" s="60"/>
      <c r="F844" s="213">
        <f>SUM(F845:F871)</f>
        <v>0</v>
      </c>
      <c r="G844" s="214" t="s">
        <v>65</v>
      </c>
      <c r="H844" s="215">
        <v>21303</v>
      </c>
      <c r="I844" s="128">
        <v>2968</v>
      </c>
      <c r="J844" s="128">
        <v>2120109</v>
      </c>
      <c r="K844" s="128">
        <v>0</v>
      </c>
      <c r="O844" s="128">
        <v>21303</v>
      </c>
      <c r="Q844" s="205">
        <f t="shared" si="158"/>
        <v>0</v>
      </c>
      <c r="R844" s="222">
        <f t="shared" si="159"/>
        <v>0</v>
      </c>
    </row>
    <row r="845" ht="14.25" spans="1:18">
      <c r="A845" s="140" t="s">
        <v>66</v>
      </c>
      <c r="B845" s="213">
        <v>69</v>
      </c>
      <c r="C845" s="216">
        <v>351</v>
      </c>
      <c r="D845" s="212">
        <f t="shared" si="161"/>
        <v>508.695652173913</v>
      </c>
      <c r="E845" s="60"/>
      <c r="F845" s="213"/>
      <c r="G845" s="214" t="s">
        <v>67</v>
      </c>
      <c r="H845" s="215">
        <v>2130301</v>
      </c>
      <c r="I845" s="128">
        <v>69</v>
      </c>
      <c r="J845" s="128">
        <v>2120110</v>
      </c>
      <c r="K845" s="128">
        <v>0</v>
      </c>
      <c r="O845" s="128">
        <v>2130301</v>
      </c>
      <c r="P845" s="206">
        <v>3506882.94</v>
      </c>
      <c r="Q845" s="205">
        <f t="shared" si="158"/>
        <v>351</v>
      </c>
      <c r="R845" s="222">
        <f t="shared" si="159"/>
        <v>350.688294</v>
      </c>
    </row>
    <row r="846" ht="14.25" spans="1:18">
      <c r="A846" s="140" t="s">
        <v>68</v>
      </c>
      <c r="B846" s="213">
        <v>84</v>
      </c>
      <c r="C846" s="216">
        <v>79</v>
      </c>
      <c r="D846" s="212">
        <f t="shared" si="161"/>
        <v>94.0476190476191</v>
      </c>
      <c r="E846" s="60"/>
      <c r="F846" s="213"/>
      <c r="G846" s="214" t="s">
        <v>67</v>
      </c>
      <c r="H846" s="215">
        <v>2130302</v>
      </c>
      <c r="I846" s="128">
        <v>84</v>
      </c>
      <c r="J846" s="128">
        <v>2120199</v>
      </c>
      <c r="K846" s="128">
        <v>198</v>
      </c>
      <c r="O846" s="128">
        <v>2130302</v>
      </c>
      <c r="P846" s="206">
        <v>789862.4</v>
      </c>
      <c r="Q846" s="205">
        <f t="shared" si="158"/>
        <v>79</v>
      </c>
      <c r="R846" s="222">
        <f t="shared" si="159"/>
        <v>78.98624</v>
      </c>
    </row>
    <row r="847" ht="14.25" spans="1:18">
      <c r="A847" s="140" t="s">
        <v>69</v>
      </c>
      <c r="B847" s="213">
        <v>0</v>
      </c>
      <c r="C847" s="216">
        <v>0</v>
      </c>
      <c r="D847" s="212">
        <f t="shared" si="161"/>
        <v>0</v>
      </c>
      <c r="E847" s="60"/>
      <c r="F847" s="213"/>
      <c r="G847" s="214" t="s">
        <v>67</v>
      </c>
      <c r="H847" s="215">
        <v>2130303</v>
      </c>
      <c r="I847" s="128">
        <v>0</v>
      </c>
      <c r="J847" s="128">
        <v>21202</v>
      </c>
      <c r="K847" s="128">
        <v>6</v>
      </c>
      <c r="O847" s="128">
        <v>2130303</v>
      </c>
      <c r="Q847" s="205">
        <f t="shared" si="158"/>
        <v>0</v>
      </c>
      <c r="R847" s="222">
        <f t="shared" si="159"/>
        <v>0</v>
      </c>
    </row>
    <row r="848" ht="14.25" spans="1:18">
      <c r="A848" s="140" t="s">
        <v>696</v>
      </c>
      <c r="B848" s="213">
        <v>34</v>
      </c>
      <c r="C848" s="216">
        <v>8</v>
      </c>
      <c r="D848" s="212">
        <f t="shared" si="161"/>
        <v>23.5294117647059</v>
      </c>
      <c r="E848" s="60"/>
      <c r="F848" s="213"/>
      <c r="G848" s="214" t="s">
        <v>67</v>
      </c>
      <c r="H848" s="215">
        <v>2130304</v>
      </c>
      <c r="I848" s="128">
        <v>34</v>
      </c>
      <c r="J848" s="128">
        <v>2120201</v>
      </c>
      <c r="K848" s="128">
        <v>6</v>
      </c>
      <c r="O848" s="128">
        <v>2130304</v>
      </c>
      <c r="P848" s="206">
        <v>75000</v>
      </c>
      <c r="Q848" s="205">
        <f t="shared" si="158"/>
        <v>8</v>
      </c>
      <c r="R848" s="222">
        <f t="shared" si="159"/>
        <v>7.5</v>
      </c>
    </row>
    <row r="849" ht="14.25" spans="1:18">
      <c r="A849" s="140" t="s">
        <v>697</v>
      </c>
      <c r="B849" s="213">
        <v>540</v>
      </c>
      <c r="C849" s="216">
        <v>4874</v>
      </c>
      <c r="D849" s="212">
        <f t="shared" si="161"/>
        <v>902.592592592592</v>
      </c>
      <c r="E849" s="60"/>
      <c r="F849" s="213"/>
      <c r="G849" s="214" t="s">
        <v>67</v>
      </c>
      <c r="H849" s="215">
        <v>2130305</v>
      </c>
      <c r="I849" s="128">
        <v>540</v>
      </c>
      <c r="J849" s="128">
        <v>21203</v>
      </c>
      <c r="K849" s="128">
        <v>15963</v>
      </c>
      <c r="O849" s="128">
        <v>2130305</v>
      </c>
      <c r="Q849" s="205">
        <f t="shared" si="158"/>
        <v>0</v>
      </c>
      <c r="R849" s="222">
        <f t="shared" si="159"/>
        <v>0</v>
      </c>
    </row>
    <row r="850" ht="14.25" spans="1:18">
      <c r="A850" s="140" t="s">
        <v>698</v>
      </c>
      <c r="B850" s="213">
        <v>47</v>
      </c>
      <c r="C850" s="216">
        <v>43</v>
      </c>
      <c r="D850" s="212">
        <f t="shared" si="161"/>
        <v>91.4893617021277</v>
      </c>
      <c r="E850" s="60"/>
      <c r="F850" s="213"/>
      <c r="G850" s="214" t="s">
        <v>67</v>
      </c>
      <c r="H850" s="215">
        <v>2130306</v>
      </c>
      <c r="I850" s="128">
        <v>47</v>
      </c>
      <c r="J850" s="128">
        <v>2120303</v>
      </c>
      <c r="K850" s="128">
        <v>544</v>
      </c>
      <c r="O850" s="128">
        <v>2130306</v>
      </c>
      <c r="Q850" s="205">
        <f t="shared" si="158"/>
        <v>0</v>
      </c>
      <c r="R850" s="222">
        <f t="shared" si="159"/>
        <v>0</v>
      </c>
    </row>
    <row r="851" ht="14.25" spans="1:18">
      <c r="A851" s="140" t="s">
        <v>699</v>
      </c>
      <c r="B851" s="213">
        <v>0</v>
      </c>
      <c r="C851" s="216">
        <v>0</v>
      </c>
      <c r="D851" s="212">
        <f t="shared" si="161"/>
        <v>0</v>
      </c>
      <c r="E851" s="60"/>
      <c r="F851" s="213"/>
      <c r="G851" s="214" t="s">
        <v>67</v>
      </c>
      <c r="H851" s="215">
        <v>2130307</v>
      </c>
      <c r="I851" s="128">
        <v>0</v>
      </c>
      <c r="J851" s="128">
        <v>2120399</v>
      </c>
      <c r="K851" s="128">
        <v>15419</v>
      </c>
      <c r="O851" s="128">
        <v>2130307</v>
      </c>
      <c r="Q851" s="205">
        <f t="shared" si="158"/>
        <v>0</v>
      </c>
      <c r="R851" s="222">
        <f t="shared" si="159"/>
        <v>0</v>
      </c>
    </row>
    <row r="852" ht="14.25" spans="1:18">
      <c r="A852" s="140" t="s">
        <v>700</v>
      </c>
      <c r="B852" s="213">
        <v>71</v>
      </c>
      <c r="C852" s="216">
        <v>28</v>
      </c>
      <c r="D852" s="212">
        <f t="shared" si="161"/>
        <v>39.4366197183099</v>
      </c>
      <c r="E852" s="60"/>
      <c r="F852" s="213"/>
      <c r="G852" s="214" t="s">
        <v>67</v>
      </c>
      <c r="H852" s="215">
        <v>2130308</v>
      </c>
      <c r="I852" s="128">
        <v>71</v>
      </c>
      <c r="J852" s="128">
        <v>21205</v>
      </c>
      <c r="K852" s="128">
        <v>2102</v>
      </c>
      <c r="O852" s="128">
        <v>2130308</v>
      </c>
      <c r="P852" s="206">
        <v>280000</v>
      </c>
      <c r="Q852" s="205">
        <f t="shared" si="158"/>
        <v>28</v>
      </c>
      <c r="R852" s="222">
        <f t="shared" si="159"/>
        <v>28</v>
      </c>
    </row>
    <row r="853" ht="14.25" spans="1:18">
      <c r="A853" s="140" t="s">
        <v>701</v>
      </c>
      <c r="B853" s="213">
        <v>0</v>
      </c>
      <c r="C853" s="216">
        <v>0</v>
      </c>
      <c r="D853" s="212">
        <f t="shared" si="161"/>
        <v>0</v>
      </c>
      <c r="E853" s="60"/>
      <c r="F853" s="213"/>
      <c r="G853" s="214" t="s">
        <v>67</v>
      </c>
      <c r="H853" s="215">
        <v>2130309</v>
      </c>
      <c r="I853" s="128">
        <v>0</v>
      </c>
      <c r="J853" s="128">
        <v>2120501</v>
      </c>
      <c r="K853" s="128">
        <v>2102</v>
      </c>
      <c r="O853" s="128">
        <v>2130309</v>
      </c>
      <c r="Q853" s="205">
        <f t="shared" si="158"/>
        <v>0</v>
      </c>
      <c r="R853" s="222">
        <f t="shared" si="159"/>
        <v>0</v>
      </c>
    </row>
    <row r="854" ht="14.25" spans="1:18">
      <c r="A854" s="140" t="s">
        <v>702</v>
      </c>
      <c r="B854" s="213">
        <v>1021</v>
      </c>
      <c r="C854" s="216">
        <v>1</v>
      </c>
      <c r="D854" s="212">
        <f t="shared" si="161"/>
        <v>0.0979431929480901</v>
      </c>
      <c r="E854" s="60"/>
      <c r="F854" s="213"/>
      <c r="G854" s="214" t="s">
        <v>67</v>
      </c>
      <c r="H854" s="215">
        <v>2130310</v>
      </c>
      <c r="I854" s="128">
        <v>1021</v>
      </c>
      <c r="J854" s="128">
        <v>21206</v>
      </c>
      <c r="K854" s="128">
        <v>0</v>
      </c>
      <c r="O854" s="128">
        <v>2130310</v>
      </c>
      <c r="P854" s="206">
        <v>11000</v>
      </c>
      <c r="Q854" s="205">
        <f t="shared" si="158"/>
        <v>1</v>
      </c>
      <c r="R854" s="222">
        <f t="shared" si="159"/>
        <v>1.1</v>
      </c>
    </row>
    <row r="855" ht="14.25" spans="1:18">
      <c r="A855" s="140" t="s">
        <v>703</v>
      </c>
      <c r="B855" s="213">
        <v>103</v>
      </c>
      <c r="C855" s="216">
        <v>5</v>
      </c>
      <c r="D855" s="212">
        <f t="shared" si="161"/>
        <v>4.85436893203883</v>
      </c>
      <c r="E855" s="60"/>
      <c r="F855" s="213"/>
      <c r="G855" s="214" t="s">
        <v>67</v>
      </c>
      <c r="H855" s="215">
        <v>2130311</v>
      </c>
      <c r="I855" s="128">
        <v>103</v>
      </c>
      <c r="J855" s="128">
        <v>2120601</v>
      </c>
      <c r="K855" s="128">
        <v>0</v>
      </c>
      <c r="O855" s="128">
        <v>2130311</v>
      </c>
      <c r="P855" s="206">
        <v>50000</v>
      </c>
      <c r="Q855" s="205">
        <f t="shared" si="158"/>
        <v>5</v>
      </c>
      <c r="R855" s="222">
        <f t="shared" si="159"/>
        <v>5</v>
      </c>
    </row>
    <row r="856" ht="14.25" spans="1:18">
      <c r="A856" s="140" t="s">
        <v>704</v>
      </c>
      <c r="B856" s="213">
        <v>0</v>
      </c>
      <c r="C856" s="216">
        <v>0</v>
      </c>
      <c r="D856" s="212">
        <f t="shared" si="161"/>
        <v>0</v>
      </c>
      <c r="E856" s="60"/>
      <c r="F856" s="213"/>
      <c r="G856" s="214" t="s">
        <v>67</v>
      </c>
      <c r="H856" s="215">
        <v>2130312</v>
      </c>
      <c r="I856" s="128">
        <v>0</v>
      </c>
      <c r="J856" s="128">
        <v>21299</v>
      </c>
      <c r="K856" s="128">
        <v>797</v>
      </c>
      <c r="O856" s="128">
        <v>2130312</v>
      </c>
      <c r="Q856" s="205">
        <f t="shared" si="158"/>
        <v>0</v>
      </c>
      <c r="R856" s="222">
        <f t="shared" si="159"/>
        <v>0</v>
      </c>
    </row>
    <row r="857" ht="14.25" spans="1:18">
      <c r="A857" s="140" t="s">
        <v>705</v>
      </c>
      <c r="B857" s="213">
        <v>0</v>
      </c>
      <c r="C857" s="216">
        <v>0</v>
      </c>
      <c r="D857" s="212">
        <f t="shared" si="161"/>
        <v>0</v>
      </c>
      <c r="E857" s="60"/>
      <c r="F857" s="213"/>
      <c r="G857" s="214" t="s">
        <v>67</v>
      </c>
      <c r="H857" s="215">
        <v>2130313</v>
      </c>
      <c r="I857" s="128">
        <v>0</v>
      </c>
      <c r="J857" s="128">
        <v>2129901</v>
      </c>
      <c r="K857" s="128">
        <v>797</v>
      </c>
      <c r="O857" s="128">
        <v>2130313</v>
      </c>
      <c r="Q857" s="205">
        <f t="shared" si="158"/>
        <v>0</v>
      </c>
      <c r="R857" s="222">
        <f t="shared" si="159"/>
        <v>0</v>
      </c>
    </row>
    <row r="858" ht="14.25" spans="1:18">
      <c r="A858" s="140" t="s">
        <v>706</v>
      </c>
      <c r="B858" s="213">
        <v>507</v>
      </c>
      <c r="C858" s="216">
        <v>11</v>
      </c>
      <c r="D858" s="212">
        <f t="shared" si="161"/>
        <v>2.16962524654832</v>
      </c>
      <c r="E858" s="60"/>
      <c r="F858" s="213"/>
      <c r="G858" s="214" t="s">
        <v>67</v>
      </c>
      <c r="H858" s="215">
        <v>2130314</v>
      </c>
      <c r="I858" s="128">
        <v>507</v>
      </c>
      <c r="J858" s="128">
        <v>213</v>
      </c>
      <c r="K858" s="128">
        <v>49197</v>
      </c>
      <c r="O858" s="128">
        <v>2130314</v>
      </c>
      <c r="P858" s="206">
        <v>110000</v>
      </c>
      <c r="Q858" s="205">
        <f t="shared" si="158"/>
        <v>11</v>
      </c>
      <c r="R858" s="222">
        <f t="shared" si="159"/>
        <v>11</v>
      </c>
    </row>
    <row r="859" ht="14.25" spans="1:18">
      <c r="A859" s="140" t="s">
        <v>707</v>
      </c>
      <c r="B859" s="213">
        <v>9</v>
      </c>
      <c r="C859" s="216">
        <v>6</v>
      </c>
      <c r="D859" s="212">
        <f t="shared" si="161"/>
        <v>66.6666666666667</v>
      </c>
      <c r="E859" s="60"/>
      <c r="F859" s="213"/>
      <c r="G859" s="214" t="s">
        <v>67</v>
      </c>
      <c r="H859" s="215">
        <v>2130315</v>
      </c>
      <c r="I859" s="128">
        <v>9</v>
      </c>
      <c r="J859" s="128">
        <v>21301</v>
      </c>
      <c r="K859" s="128">
        <v>5432</v>
      </c>
      <c r="O859" s="128">
        <v>2130315</v>
      </c>
      <c r="P859" s="206">
        <v>60000</v>
      </c>
      <c r="Q859" s="205">
        <f t="shared" si="158"/>
        <v>6</v>
      </c>
      <c r="R859" s="222">
        <f t="shared" si="159"/>
        <v>6</v>
      </c>
    </row>
    <row r="860" ht="14.25" spans="1:18">
      <c r="A860" s="140" t="s">
        <v>708</v>
      </c>
      <c r="B860" s="213">
        <v>0</v>
      </c>
      <c r="C860" s="216">
        <v>0</v>
      </c>
      <c r="D860" s="212">
        <f t="shared" si="161"/>
        <v>0</v>
      </c>
      <c r="E860" s="60"/>
      <c r="F860" s="213"/>
      <c r="G860" s="214" t="s">
        <v>67</v>
      </c>
      <c r="H860" s="215">
        <v>2130316</v>
      </c>
      <c r="I860" s="128">
        <v>0</v>
      </c>
      <c r="J860" s="128">
        <v>2130101</v>
      </c>
      <c r="K860" s="128">
        <v>231</v>
      </c>
      <c r="O860" s="128">
        <v>2130316</v>
      </c>
      <c r="Q860" s="205">
        <f t="shared" si="158"/>
        <v>0</v>
      </c>
      <c r="R860" s="222">
        <f t="shared" si="159"/>
        <v>0</v>
      </c>
    </row>
    <row r="861" ht="14.25" spans="1:18">
      <c r="A861" s="140" t="s">
        <v>709</v>
      </c>
      <c r="B861" s="213">
        <v>0</v>
      </c>
      <c r="C861" s="216">
        <v>0</v>
      </c>
      <c r="D861" s="212">
        <f t="shared" si="161"/>
        <v>0</v>
      </c>
      <c r="E861" s="60"/>
      <c r="F861" s="213"/>
      <c r="G861" s="214" t="s">
        <v>67</v>
      </c>
      <c r="H861" s="215">
        <v>2130317</v>
      </c>
      <c r="I861" s="128">
        <v>0</v>
      </c>
      <c r="J861" s="128">
        <v>2130102</v>
      </c>
      <c r="K861" s="128">
        <v>100</v>
      </c>
      <c r="O861" s="128">
        <v>2130317</v>
      </c>
      <c r="Q861" s="205">
        <f t="shared" ref="Q861:Q924" si="163">ROUND(R861,0)</f>
        <v>0</v>
      </c>
      <c r="R861" s="222">
        <f t="shared" si="159"/>
        <v>0</v>
      </c>
    </row>
    <row r="862" ht="14.25" spans="1:18">
      <c r="A862" s="140" t="s">
        <v>710</v>
      </c>
      <c r="B862" s="213">
        <v>0</v>
      </c>
      <c r="C862" s="216">
        <v>0</v>
      </c>
      <c r="D862" s="212">
        <f t="shared" si="161"/>
        <v>0</v>
      </c>
      <c r="E862" s="60"/>
      <c r="F862" s="213"/>
      <c r="G862" s="214" t="s">
        <v>67</v>
      </c>
      <c r="H862" s="215">
        <v>2130318</v>
      </c>
      <c r="I862" s="128">
        <v>0</v>
      </c>
      <c r="J862" s="128">
        <v>2130103</v>
      </c>
      <c r="K862" s="128">
        <v>0</v>
      </c>
      <c r="O862" s="128">
        <v>2130318</v>
      </c>
      <c r="Q862" s="205">
        <f t="shared" si="163"/>
        <v>0</v>
      </c>
      <c r="R862" s="222">
        <f t="shared" si="159"/>
        <v>0</v>
      </c>
    </row>
    <row r="863" ht="14.25" spans="1:18">
      <c r="A863" s="140" t="s">
        <v>711</v>
      </c>
      <c r="B863" s="213">
        <v>0</v>
      </c>
      <c r="C863" s="216">
        <v>0</v>
      </c>
      <c r="D863" s="212">
        <f t="shared" si="161"/>
        <v>0</v>
      </c>
      <c r="E863" s="60"/>
      <c r="F863" s="213"/>
      <c r="G863" s="214" t="s">
        <v>67</v>
      </c>
      <c r="H863" s="215">
        <v>2130319</v>
      </c>
      <c r="I863" s="128">
        <v>0</v>
      </c>
      <c r="J863" s="128">
        <v>2130104</v>
      </c>
      <c r="K863" s="128">
        <v>0</v>
      </c>
      <c r="O863" s="128">
        <v>2130319</v>
      </c>
      <c r="Q863" s="205">
        <f t="shared" si="163"/>
        <v>0</v>
      </c>
      <c r="R863" s="222">
        <f t="shared" si="159"/>
        <v>0</v>
      </c>
    </row>
    <row r="864" ht="14.25" spans="1:18">
      <c r="A864" s="140" t="s">
        <v>712</v>
      </c>
      <c r="B864" s="213">
        <v>0</v>
      </c>
      <c r="C864" s="216">
        <v>0</v>
      </c>
      <c r="D864" s="212">
        <f t="shared" si="161"/>
        <v>0</v>
      </c>
      <c r="E864" s="60"/>
      <c r="F864" s="213"/>
      <c r="G864" s="214" t="s">
        <v>67</v>
      </c>
      <c r="H864" s="215">
        <v>2130321</v>
      </c>
      <c r="I864" s="128">
        <v>0</v>
      </c>
      <c r="J864" s="128">
        <v>2130105</v>
      </c>
      <c r="K864" s="128">
        <v>0</v>
      </c>
      <c r="O864" s="128">
        <v>2130321</v>
      </c>
      <c r="Q864" s="205">
        <f t="shared" si="163"/>
        <v>0</v>
      </c>
      <c r="R864" s="222">
        <f t="shared" si="159"/>
        <v>0</v>
      </c>
    </row>
    <row r="865" ht="14.25" spans="1:18">
      <c r="A865" s="140" t="s">
        <v>713</v>
      </c>
      <c r="B865" s="213">
        <v>0</v>
      </c>
      <c r="C865" s="216">
        <v>0</v>
      </c>
      <c r="D865" s="212">
        <f t="shared" si="161"/>
        <v>0</v>
      </c>
      <c r="E865" s="60"/>
      <c r="F865" s="213"/>
      <c r="G865" s="214" t="s">
        <v>67</v>
      </c>
      <c r="H865" s="215">
        <v>2130322</v>
      </c>
      <c r="I865" s="128">
        <v>0</v>
      </c>
      <c r="J865" s="128">
        <v>2130106</v>
      </c>
      <c r="K865" s="128">
        <v>287</v>
      </c>
      <c r="O865" s="128">
        <v>2130322</v>
      </c>
      <c r="Q865" s="205">
        <f t="shared" si="163"/>
        <v>0</v>
      </c>
      <c r="R865" s="222">
        <f t="shared" si="159"/>
        <v>0</v>
      </c>
    </row>
    <row r="866" ht="14.25" spans="1:18">
      <c r="A866" s="140" t="s">
        <v>687</v>
      </c>
      <c r="B866" s="213">
        <v>0</v>
      </c>
      <c r="C866" s="216">
        <v>0</v>
      </c>
      <c r="D866" s="212">
        <f t="shared" si="161"/>
        <v>0</v>
      </c>
      <c r="E866" s="60"/>
      <c r="F866" s="213"/>
      <c r="G866" s="214" t="s">
        <v>67</v>
      </c>
      <c r="H866" s="215">
        <v>2130333</v>
      </c>
      <c r="I866" s="128">
        <v>0</v>
      </c>
      <c r="J866" s="128">
        <v>2130108</v>
      </c>
      <c r="K866" s="128">
        <v>272</v>
      </c>
      <c r="O866" s="128">
        <v>2130333</v>
      </c>
      <c r="Q866" s="205">
        <f t="shared" si="163"/>
        <v>0</v>
      </c>
      <c r="R866" s="222">
        <f t="shared" si="159"/>
        <v>0</v>
      </c>
    </row>
    <row r="867" ht="14.25" spans="1:18">
      <c r="A867" s="140" t="s">
        <v>714</v>
      </c>
      <c r="B867" s="213">
        <v>0</v>
      </c>
      <c r="C867" s="216">
        <v>35</v>
      </c>
      <c r="D867" s="212">
        <f t="shared" si="161"/>
        <v>0</v>
      </c>
      <c r="E867" s="60"/>
      <c r="F867" s="213"/>
      <c r="G867" s="214" t="s">
        <v>67</v>
      </c>
      <c r="H867" s="215">
        <v>2130334</v>
      </c>
      <c r="I867" s="128">
        <v>0</v>
      </c>
      <c r="J867" s="128">
        <v>2130109</v>
      </c>
      <c r="K867" s="128">
        <v>30</v>
      </c>
      <c r="O867" s="128">
        <v>2130334</v>
      </c>
      <c r="Q867" s="205">
        <f t="shared" si="163"/>
        <v>0</v>
      </c>
      <c r="R867" s="222">
        <f t="shared" si="159"/>
        <v>0</v>
      </c>
    </row>
    <row r="868" ht="14.25" spans="1:18">
      <c r="A868" s="140" t="s">
        <v>715</v>
      </c>
      <c r="B868" s="213">
        <v>309</v>
      </c>
      <c r="C868" s="216">
        <v>0</v>
      </c>
      <c r="D868" s="212">
        <f t="shared" si="161"/>
        <v>0</v>
      </c>
      <c r="E868" s="60"/>
      <c r="F868" s="213"/>
      <c r="G868" s="214" t="s">
        <v>67</v>
      </c>
      <c r="H868" s="215">
        <v>2130335</v>
      </c>
      <c r="I868" s="128">
        <v>309</v>
      </c>
      <c r="J868" s="128">
        <v>2130110</v>
      </c>
      <c r="K868" s="128">
        <v>10</v>
      </c>
      <c r="O868" s="128">
        <v>2130335</v>
      </c>
      <c r="Q868" s="205">
        <f t="shared" si="163"/>
        <v>0</v>
      </c>
      <c r="R868" s="222">
        <f t="shared" ref="R868:R931" si="164">P868/10000</f>
        <v>0</v>
      </c>
    </row>
    <row r="869" ht="14.25" spans="1:18">
      <c r="A869" s="140" t="s">
        <v>716</v>
      </c>
      <c r="B869" s="213">
        <v>0</v>
      </c>
      <c r="C869" s="216">
        <v>0</v>
      </c>
      <c r="D869" s="212">
        <f t="shared" si="161"/>
        <v>0</v>
      </c>
      <c r="E869" s="60"/>
      <c r="F869" s="213"/>
      <c r="G869" s="214" t="s">
        <v>67</v>
      </c>
      <c r="H869" s="215">
        <v>2130336</v>
      </c>
      <c r="I869" s="128">
        <v>0</v>
      </c>
      <c r="J869" s="128">
        <v>2130111</v>
      </c>
      <c r="K869" s="128">
        <v>0</v>
      </c>
      <c r="O869" s="128">
        <v>2130336</v>
      </c>
      <c r="Q869" s="205">
        <f t="shared" si="163"/>
        <v>0</v>
      </c>
      <c r="R869" s="222">
        <f t="shared" si="164"/>
        <v>0</v>
      </c>
    </row>
    <row r="870" ht="14.25" spans="1:18">
      <c r="A870" s="140" t="s">
        <v>717</v>
      </c>
      <c r="B870" s="213">
        <v>0</v>
      </c>
      <c r="C870" s="216">
        <v>4</v>
      </c>
      <c r="D870" s="212">
        <f t="shared" si="161"/>
        <v>0</v>
      </c>
      <c r="E870" s="60"/>
      <c r="F870" s="213"/>
      <c r="G870" s="214" t="s">
        <v>67</v>
      </c>
      <c r="H870" s="215">
        <v>2130337</v>
      </c>
      <c r="I870" s="128">
        <v>0</v>
      </c>
      <c r="J870" s="128">
        <v>2130112</v>
      </c>
      <c r="K870" s="128">
        <v>0</v>
      </c>
      <c r="O870" s="128">
        <v>2130337</v>
      </c>
      <c r="Q870" s="205">
        <f t="shared" si="163"/>
        <v>0</v>
      </c>
      <c r="R870" s="222">
        <f t="shared" si="164"/>
        <v>0</v>
      </c>
    </row>
    <row r="871" ht="14.25" spans="1:18">
      <c r="A871" s="140" t="s">
        <v>718</v>
      </c>
      <c r="B871" s="213">
        <v>174</v>
      </c>
      <c r="C871" s="216">
        <v>101</v>
      </c>
      <c r="D871" s="212">
        <f t="shared" si="161"/>
        <v>58.0459770114943</v>
      </c>
      <c r="E871" s="60"/>
      <c r="F871" s="213"/>
      <c r="G871" s="214" t="s">
        <v>67</v>
      </c>
      <c r="H871" s="215">
        <v>2130399</v>
      </c>
      <c r="I871" s="128">
        <v>174</v>
      </c>
      <c r="J871" s="128">
        <v>2130114</v>
      </c>
      <c r="K871" s="128">
        <v>0</v>
      </c>
      <c r="O871" s="128">
        <v>2130399</v>
      </c>
      <c r="P871" s="206">
        <v>514200</v>
      </c>
      <c r="Q871" s="205">
        <f t="shared" si="163"/>
        <v>51</v>
      </c>
      <c r="R871" s="222">
        <f t="shared" si="164"/>
        <v>51.42</v>
      </c>
    </row>
    <row r="872" ht="14.25" spans="1:18">
      <c r="A872" s="140" t="s">
        <v>719</v>
      </c>
      <c r="B872" s="210">
        <f t="shared" ref="B872:C872" si="165">SUM(B873:B882)</f>
        <v>30304</v>
      </c>
      <c r="C872" s="211">
        <f t="shared" si="165"/>
        <v>10608</v>
      </c>
      <c r="D872" s="212">
        <f t="shared" si="161"/>
        <v>35.0052798310454</v>
      </c>
      <c r="E872" s="60"/>
      <c r="F872" s="213">
        <f>SUM(F873:F882)</f>
        <v>0</v>
      </c>
      <c r="G872" s="214" t="s">
        <v>65</v>
      </c>
      <c r="H872" s="215">
        <v>21305</v>
      </c>
      <c r="I872" s="128">
        <v>30304</v>
      </c>
      <c r="J872" s="128">
        <v>2130119</v>
      </c>
      <c r="K872" s="128">
        <v>20</v>
      </c>
      <c r="O872" s="128">
        <v>21305</v>
      </c>
      <c r="Q872" s="205">
        <f t="shared" si="163"/>
        <v>0</v>
      </c>
      <c r="R872" s="222">
        <f t="shared" si="164"/>
        <v>0</v>
      </c>
    </row>
    <row r="873" ht="14.25" spans="1:18">
      <c r="A873" s="140" t="s">
        <v>66</v>
      </c>
      <c r="B873" s="213">
        <v>0</v>
      </c>
      <c r="C873" s="216">
        <v>0</v>
      </c>
      <c r="D873" s="212">
        <f t="shared" si="161"/>
        <v>0</v>
      </c>
      <c r="E873" s="60"/>
      <c r="F873" s="213"/>
      <c r="G873" s="214" t="s">
        <v>67</v>
      </c>
      <c r="H873" s="215">
        <v>2130501</v>
      </c>
      <c r="I873" s="128">
        <v>0</v>
      </c>
      <c r="J873" s="128">
        <v>2130120</v>
      </c>
      <c r="K873" s="128">
        <v>0</v>
      </c>
      <c r="O873" s="128">
        <v>2130501</v>
      </c>
      <c r="Q873" s="205">
        <f t="shared" si="163"/>
        <v>0</v>
      </c>
      <c r="R873" s="222">
        <f t="shared" si="164"/>
        <v>0</v>
      </c>
    </row>
    <row r="874" ht="14.25" spans="1:18">
      <c r="A874" s="140" t="s">
        <v>68</v>
      </c>
      <c r="B874" s="213">
        <v>11</v>
      </c>
      <c r="C874" s="216">
        <v>150</v>
      </c>
      <c r="D874" s="212">
        <f t="shared" si="161"/>
        <v>1363.63636363636</v>
      </c>
      <c r="E874" s="60"/>
      <c r="F874" s="213"/>
      <c r="G874" s="214" t="s">
        <v>67</v>
      </c>
      <c r="H874" s="215">
        <v>2130502</v>
      </c>
      <c r="I874" s="128">
        <v>11</v>
      </c>
      <c r="J874" s="128">
        <v>2130121</v>
      </c>
      <c r="K874" s="128">
        <v>0</v>
      </c>
      <c r="O874" s="128">
        <v>2130502</v>
      </c>
      <c r="P874" s="206">
        <v>1500000</v>
      </c>
      <c r="Q874" s="205">
        <f t="shared" si="163"/>
        <v>150</v>
      </c>
      <c r="R874" s="222">
        <f t="shared" si="164"/>
        <v>150</v>
      </c>
    </row>
    <row r="875" ht="14.25" spans="1:18">
      <c r="A875" s="140" t="s">
        <v>69</v>
      </c>
      <c r="B875" s="213">
        <v>0</v>
      </c>
      <c r="C875" s="216">
        <v>0</v>
      </c>
      <c r="D875" s="212">
        <f t="shared" si="161"/>
        <v>0</v>
      </c>
      <c r="E875" s="60"/>
      <c r="F875" s="213"/>
      <c r="G875" s="214" t="s">
        <v>67</v>
      </c>
      <c r="H875" s="215">
        <v>2130503</v>
      </c>
      <c r="I875" s="128">
        <v>0</v>
      </c>
      <c r="J875" s="128">
        <v>2130122</v>
      </c>
      <c r="K875" s="128">
        <v>2071</v>
      </c>
      <c r="O875" s="128">
        <v>2130503</v>
      </c>
      <c r="Q875" s="205">
        <f t="shared" si="163"/>
        <v>0</v>
      </c>
      <c r="R875" s="222">
        <f t="shared" si="164"/>
        <v>0</v>
      </c>
    </row>
    <row r="876" ht="14.25" spans="1:18">
      <c r="A876" s="140" t="s">
        <v>720</v>
      </c>
      <c r="B876" s="213">
        <v>11695</v>
      </c>
      <c r="C876" s="216">
        <v>540</v>
      </c>
      <c r="D876" s="212">
        <f t="shared" si="161"/>
        <v>4.61735784523301</v>
      </c>
      <c r="E876" s="60"/>
      <c r="F876" s="213"/>
      <c r="G876" s="214" t="s">
        <v>67</v>
      </c>
      <c r="H876" s="215">
        <v>2130504</v>
      </c>
      <c r="I876" s="128">
        <v>11695</v>
      </c>
      <c r="J876" s="128">
        <v>2130124</v>
      </c>
      <c r="K876" s="128">
        <v>52</v>
      </c>
      <c r="O876" s="128">
        <v>2130504</v>
      </c>
      <c r="P876" s="206">
        <v>400000</v>
      </c>
      <c r="Q876" s="205">
        <f t="shared" si="163"/>
        <v>40</v>
      </c>
      <c r="R876" s="222">
        <f t="shared" si="164"/>
        <v>40</v>
      </c>
    </row>
    <row r="877" ht="14.25" spans="1:18">
      <c r="A877" s="140" t="s">
        <v>721</v>
      </c>
      <c r="B877" s="213">
        <v>4736</v>
      </c>
      <c r="C877" s="216">
        <v>9248</v>
      </c>
      <c r="D877" s="212">
        <f t="shared" si="161"/>
        <v>195.27027027027</v>
      </c>
      <c r="E877" s="60"/>
      <c r="F877" s="213"/>
      <c r="G877" s="214" t="s">
        <v>67</v>
      </c>
      <c r="H877" s="215">
        <v>2130505</v>
      </c>
      <c r="I877" s="128">
        <v>4736</v>
      </c>
      <c r="J877" s="128">
        <v>2130125</v>
      </c>
      <c r="K877" s="128">
        <v>16</v>
      </c>
      <c r="O877" s="128">
        <v>2130505</v>
      </c>
      <c r="P877" s="206">
        <v>145000</v>
      </c>
      <c r="Q877" s="205">
        <f t="shared" si="163"/>
        <v>15</v>
      </c>
      <c r="R877" s="222">
        <f t="shared" si="164"/>
        <v>14.5</v>
      </c>
    </row>
    <row r="878" ht="14.25" spans="1:18">
      <c r="A878" s="140" t="s">
        <v>722</v>
      </c>
      <c r="B878" s="213">
        <v>1948</v>
      </c>
      <c r="C878" s="216">
        <v>0</v>
      </c>
      <c r="D878" s="212">
        <f t="shared" si="161"/>
        <v>0</v>
      </c>
      <c r="E878" s="60"/>
      <c r="F878" s="213"/>
      <c r="G878" s="214" t="s">
        <v>67</v>
      </c>
      <c r="H878" s="215">
        <v>2130506</v>
      </c>
      <c r="I878" s="128">
        <v>1948</v>
      </c>
      <c r="J878" s="128">
        <v>2130126</v>
      </c>
      <c r="K878" s="128">
        <v>70</v>
      </c>
      <c r="O878" s="128">
        <v>2130506</v>
      </c>
      <c r="Q878" s="205">
        <f t="shared" si="163"/>
        <v>0</v>
      </c>
      <c r="R878" s="222">
        <f t="shared" si="164"/>
        <v>0</v>
      </c>
    </row>
    <row r="879" ht="14.25" spans="1:18">
      <c r="A879" s="140" t="s">
        <v>723</v>
      </c>
      <c r="B879" s="213">
        <v>132</v>
      </c>
      <c r="C879" s="216">
        <v>0</v>
      </c>
      <c r="D879" s="212">
        <f t="shared" si="161"/>
        <v>0</v>
      </c>
      <c r="E879" s="60"/>
      <c r="F879" s="213"/>
      <c r="G879" s="214" t="s">
        <v>67</v>
      </c>
      <c r="H879" s="215">
        <v>2130507</v>
      </c>
      <c r="I879" s="128">
        <v>132</v>
      </c>
      <c r="J879" s="128">
        <v>2130135</v>
      </c>
      <c r="K879" s="128">
        <v>102</v>
      </c>
      <c r="O879" s="128">
        <v>2130507</v>
      </c>
      <c r="Q879" s="205">
        <f t="shared" si="163"/>
        <v>0</v>
      </c>
      <c r="R879" s="222">
        <f t="shared" si="164"/>
        <v>0</v>
      </c>
    </row>
    <row r="880" ht="14.25" spans="1:18">
      <c r="A880" s="140" t="s">
        <v>724</v>
      </c>
      <c r="B880" s="213">
        <v>0</v>
      </c>
      <c r="C880" s="216">
        <v>0</v>
      </c>
      <c r="D880" s="212">
        <f t="shared" si="161"/>
        <v>0</v>
      </c>
      <c r="E880" s="60"/>
      <c r="F880" s="213"/>
      <c r="G880" s="214" t="s">
        <v>67</v>
      </c>
      <c r="H880" s="215">
        <v>2130508</v>
      </c>
      <c r="I880" s="128">
        <v>0</v>
      </c>
      <c r="J880" s="128">
        <v>2130142</v>
      </c>
      <c r="K880" s="128">
        <v>155</v>
      </c>
      <c r="O880" s="128">
        <v>2130508</v>
      </c>
      <c r="Q880" s="205">
        <f t="shared" si="163"/>
        <v>0</v>
      </c>
      <c r="R880" s="222">
        <f t="shared" si="164"/>
        <v>0</v>
      </c>
    </row>
    <row r="881" ht="14.25" spans="1:18">
      <c r="A881" s="140" t="s">
        <v>725</v>
      </c>
      <c r="B881" s="213">
        <v>0</v>
      </c>
      <c r="C881" s="216">
        <v>0</v>
      </c>
      <c r="D881" s="212">
        <f t="shared" si="161"/>
        <v>0</v>
      </c>
      <c r="E881" s="60"/>
      <c r="F881" s="213"/>
      <c r="G881" s="214" t="s">
        <v>67</v>
      </c>
      <c r="H881" s="215">
        <v>2130550</v>
      </c>
      <c r="I881" s="128">
        <v>0</v>
      </c>
      <c r="J881" s="128">
        <v>2130148</v>
      </c>
      <c r="K881" s="128">
        <v>0</v>
      </c>
      <c r="O881" s="128">
        <v>2130550</v>
      </c>
      <c r="Q881" s="205">
        <f t="shared" si="163"/>
        <v>0</v>
      </c>
      <c r="R881" s="222">
        <f t="shared" si="164"/>
        <v>0</v>
      </c>
    </row>
    <row r="882" ht="14.25" spans="1:18">
      <c r="A882" s="140" t="s">
        <v>726</v>
      </c>
      <c r="B882" s="213">
        <v>11782</v>
      </c>
      <c r="C882" s="216">
        <v>670</v>
      </c>
      <c r="D882" s="212">
        <f t="shared" si="161"/>
        <v>5.68664063826176</v>
      </c>
      <c r="E882" s="60"/>
      <c r="F882" s="213"/>
      <c r="G882" s="214" t="s">
        <v>67</v>
      </c>
      <c r="H882" s="215">
        <v>2130599</v>
      </c>
      <c r="I882" s="128">
        <v>11782</v>
      </c>
      <c r="J882" s="128">
        <v>2130152</v>
      </c>
      <c r="K882" s="128">
        <v>0</v>
      </c>
      <c r="O882" s="128">
        <v>2130599</v>
      </c>
      <c r="P882" s="206">
        <v>6700000</v>
      </c>
      <c r="Q882" s="205">
        <f t="shared" si="163"/>
        <v>670</v>
      </c>
      <c r="R882" s="222">
        <f t="shared" si="164"/>
        <v>670</v>
      </c>
    </row>
    <row r="883" ht="14.25" spans="1:18">
      <c r="A883" s="140" t="s">
        <v>727</v>
      </c>
      <c r="B883" s="210">
        <f t="shared" ref="B883:C883" si="166">SUM(B884:B889)</f>
        <v>3161</v>
      </c>
      <c r="C883" s="211">
        <f t="shared" si="166"/>
        <v>1053</v>
      </c>
      <c r="D883" s="212">
        <f t="shared" si="161"/>
        <v>33.3122429610883</v>
      </c>
      <c r="E883" s="60"/>
      <c r="F883" s="213">
        <f>SUM(F884:F889)</f>
        <v>0</v>
      </c>
      <c r="G883" s="214" t="s">
        <v>65</v>
      </c>
      <c r="H883" s="215">
        <v>21307</v>
      </c>
      <c r="I883" s="128">
        <v>3161</v>
      </c>
      <c r="J883" s="128">
        <v>2130153</v>
      </c>
      <c r="K883" s="128">
        <v>1063</v>
      </c>
      <c r="O883" s="128">
        <v>21307</v>
      </c>
      <c r="Q883" s="205">
        <f t="shared" si="163"/>
        <v>0</v>
      </c>
      <c r="R883" s="222">
        <f t="shared" si="164"/>
        <v>0</v>
      </c>
    </row>
    <row r="884" ht="14.25" spans="1:18">
      <c r="A884" s="140" t="s">
        <v>728</v>
      </c>
      <c r="B884" s="213">
        <v>2541</v>
      </c>
      <c r="C884" s="216">
        <v>383</v>
      </c>
      <c r="D884" s="212">
        <f t="shared" si="161"/>
        <v>15.0728059818969</v>
      </c>
      <c r="E884" s="60"/>
      <c r="F884" s="213"/>
      <c r="G884" s="214" t="s">
        <v>67</v>
      </c>
      <c r="H884" s="215">
        <v>2130701</v>
      </c>
      <c r="I884" s="128">
        <v>2541</v>
      </c>
      <c r="J884" s="128">
        <v>2130199</v>
      </c>
      <c r="K884" s="128">
        <v>953</v>
      </c>
      <c r="O884" s="128">
        <v>2130701</v>
      </c>
      <c r="P884" s="206">
        <v>3500000</v>
      </c>
      <c r="Q884" s="205">
        <f t="shared" si="163"/>
        <v>350</v>
      </c>
      <c r="R884" s="222">
        <f t="shared" si="164"/>
        <v>350</v>
      </c>
    </row>
    <row r="885" ht="14.25" spans="1:18">
      <c r="A885" s="140" t="s">
        <v>729</v>
      </c>
      <c r="B885" s="213">
        <v>0</v>
      </c>
      <c r="C885" s="216">
        <v>0</v>
      </c>
      <c r="D885" s="212">
        <f t="shared" si="161"/>
        <v>0</v>
      </c>
      <c r="E885" s="60"/>
      <c r="F885" s="213"/>
      <c r="G885" s="214" t="s">
        <v>67</v>
      </c>
      <c r="H885" s="215">
        <v>2130704</v>
      </c>
      <c r="I885" s="128">
        <v>0</v>
      </c>
      <c r="J885" s="128">
        <v>21302</v>
      </c>
      <c r="K885" s="128">
        <v>6430</v>
      </c>
      <c r="O885" s="128">
        <v>2130704</v>
      </c>
      <c r="Q885" s="205">
        <f t="shared" si="163"/>
        <v>0</v>
      </c>
      <c r="R885" s="222">
        <f t="shared" si="164"/>
        <v>0</v>
      </c>
    </row>
    <row r="886" ht="14.25" spans="1:18">
      <c r="A886" s="140" t="s">
        <v>730</v>
      </c>
      <c r="B886" s="213">
        <v>0</v>
      </c>
      <c r="C886" s="216">
        <v>0</v>
      </c>
      <c r="D886" s="212">
        <f t="shared" si="161"/>
        <v>0</v>
      </c>
      <c r="E886" s="60"/>
      <c r="F886" s="213"/>
      <c r="G886" s="214" t="s">
        <v>67</v>
      </c>
      <c r="H886" s="215">
        <v>2130705</v>
      </c>
      <c r="I886" s="128">
        <v>0</v>
      </c>
      <c r="J886" s="128">
        <v>2130201</v>
      </c>
      <c r="K886" s="128">
        <v>347</v>
      </c>
      <c r="O886" s="128">
        <v>2130705</v>
      </c>
      <c r="Q886" s="205">
        <f t="shared" si="163"/>
        <v>0</v>
      </c>
      <c r="R886" s="222">
        <f t="shared" si="164"/>
        <v>0</v>
      </c>
    </row>
    <row r="887" ht="14.25" spans="1:18">
      <c r="A887" s="140" t="s">
        <v>731</v>
      </c>
      <c r="B887" s="213">
        <v>500</v>
      </c>
      <c r="C887" s="216">
        <v>500</v>
      </c>
      <c r="D887" s="212">
        <f t="shared" si="161"/>
        <v>100</v>
      </c>
      <c r="E887" s="60"/>
      <c r="F887" s="213"/>
      <c r="G887" s="214" t="s">
        <v>67</v>
      </c>
      <c r="H887" s="215">
        <v>2130706</v>
      </c>
      <c r="I887" s="128">
        <v>500</v>
      </c>
      <c r="J887" s="128">
        <v>2130202</v>
      </c>
      <c r="K887" s="128">
        <v>122</v>
      </c>
      <c r="O887" s="128">
        <v>2130706</v>
      </c>
      <c r="Q887" s="205">
        <f t="shared" si="163"/>
        <v>0</v>
      </c>
      <c r="R887" s="222">
        <f t="shared" si="164"/>
        <v>0</v>
      </c>
    </row>
    <row r="888" ht="14.25" spans="1:18">
      <c r="A888" s="140" t="s">
        <v>732</v>
      </c>
      <c r="B888" s="213">
        <v>120</v>
      </c>
      <c r="C888" s="216">
        <v>120</v>
      </c>
      <c r="D888" s="212">
        <f t="shared" si="161"/>
        <v>100</v>
      </c>
      <c r="E888" s="60"/>
      <c r="F888" s="213"/>
      <c r="G888" s="214" t="s">
        <v>67</v>
      </c>
      <c r="H888" s="215">
        <v>2130707</v>
      </c>
      <c r="I888" s="128">
        <v>120</v>
      </c>
      <c r="J888" s="128">
        <v>2130203</v>
      </c>
      <c r="K888" s="128">
        <v>0</v>
      </c>
      <c r="O888" s="128">
        <v>2130707</v>
      </c>
      <c r="Q888" s="205">
        <f t="shared" si="163"/>
        <v>0</v>
      </c>
      <c r="R888" s="222">
        <f t="shared" si="164"/>
        <v>0</v>
      </c>
    </row>
    <row r="889" ht="14.25" spans="1:18">
      <c r="A889" s="140" t="s">
        <v>733</v>
      </c>
      <c r="B889" s="213">
        <v>0</v>
      </c>
      <c r="C889" s="216">
        <v>50</v>
      </c>
      <c r="D889" s="212">
        <f t="shared" si="161"/>
        <v>0</v>
      </c>
      <c r="E889" s="60"/>
      <c r="F889" s="213"/>
      <c r="G889" s="214" t="s">
        <v>67</v>
      </c>
      <c r="H889" s="215">
        <v>2130799</v>
      </c>
      <c r="I889" s="128">
        <v>0</v>
      </c>
      <c r="J889" s="128">
        <v>2130204</v>
      </c>
      <c r="K889" s="128">
        <v>80</v>
      </c>
      <c r="O889" s="128">
        <v>2130799</v>
      </c>
      <c r="P889" s="206">
        <v>300000</v>
      </c>
      <c r="Q889" s="205">
        <f t="shared" si="163"/>
        <v>30</v>
      </c>
      <c r="R889" s="222">
        <f t="shared" si="164"/>
        <v>30</v>
      </c>
    </row>
    <row r="890" ht="14.25" spans="1:18">
      <c r="A890" s="140" t="s">
        <v>734</v>
      </c>
      <c r="B890" s="210">
        <f t="shared" ref="B890:C890" si="167">SUM(B891:B896)</f>
        <v>898</v>
      </c>
      <c r="C890" s="211">
        <f t="shared" si="167"/>
        <v>1458</v>
      </c>
      <c r="D890" s="212">
        <f t="shared" si="161"/>
        <v>162.360801781737</v>
      </c>
      <c r="E890" s="60"/>
      <c r="F890" s="213">
        <f>SUM(F891:F896)</f>
        <v>0</v>
      </c>
      <c r="G890" s="214" t="s">
        <v>65</v>
      </c>
      <c r="H890" s="215">
        <v>21308</v>
      </c>
      <c r="I890" s="128">
        <v>898</v>
      </c>
      <c r="J890" s="128">
        <v>2130205</v>
      </c>
      <c r="K890" s="128">
        <v>1636</v>
      </c>
      <c r="O890" s="128">
        <v>21308</v>
      </c>
      <c r="Q890" s="205">
        <f t="shared" si="163"/>
        <v>0</v>
      </c>
      <c r="R890" s="222">
        <f t="shared" si="164"/>
        <v>0</v>
      </c>
    </row>
    <row r="891" ht="14.25" spans="1:18">
      <c r="A891" s="140" t="s">
        <v>735</v>
      </c>
      <c r="B891" s="213">
        <v>0</v>
      </c>
      <c r="C891" s="216">
        <v>0</v>
      </c>
      <c r="D891" s="212">
        <f t="shared" si="161"/>
        <v>0</v>
      </c>
      <c r="E891" s="60"/>
      <c r="F891" s="213"/>
      <c r="G891" s="214" t="s">
        <v>67</v>
      </c>
      <c r="H891" s="215">
        <v>2130801</v>
      </c>
      <c r="I891" s="128">
        <v>0</v>
      </c>
      <c r="J891" s="128">
        <v>2130206</v>
      </c>
      <c r="K891" s="128">
        <v>210</v>
      </c>
      <c r="O891" s="128">
        <v>2130801</v>
      </c>
      <c r="Q891" s="205">
        <f t="shared" si="163"/>
        <v>0</v>
      </c>
      <c r="R891" s="222">
        <f t="shared" si="164"/>
        <v>0</v>
      </c>
    </row>
    <row r="892" ht="14.25" spans="1:18">
      <c r="A892" s="140" t="s">
        <v>736</v>
      </c>
      <c r="B892" s="213">
        <v>0</v>
      </c>
      <c r="C892" s="216">
        <v>0</v>
      </c>
      <c r="D892" s="212">
        <f t="shared" si="161"/>
        <v>0</v>
      </c>
      <c r="E892" s="60"/>
      <c r="F892" s="213"/>
      <c r="G892" s="214" t="s">
        <v>67</v>
      </c>
      <c r="H892" s="215">
        <v>2130802</v>
      </c>
      <c r="I892" s="128">
        <v>0</v>
      </c>
      <c r="J892" s="128">
        <v>2130207</v>
      </c>
      <c r="K892" s="128">
        <v>105</v>
      </c>
      <c r="O892" s="128">
        <v>2130802</v>
      </c>
      <c r="Q892" s="205">
        <f t="shared" si="163"/>
        <v>0</v>
      </c>
      <c r="R892" s="222">
        <f t="shared" si="164"/>
        <v>0</v>
      </c>
    </row>
    <row r="893" ht="14.25" spans="1:18">
      <c r="A893" s="140" t="s">
        <v>737</v>
      </c>
      <c r="B893" s="213">
        <v>874</v>
      </c>
      <c r="C893" s="216">
        <v>1422</v>
      </c>
      <c r="D893" s="212">
        <f t="shared" si="161"/>
        <v>162.700228832952</v>
      </c>
      <c r="E893" s="60"/>
      <c r="F893" s="213"/>
      <c r="G893" s="214" t="s">
        <v>67</v>
      </c>
      <c r="H893" s="215">
        <v>2130803</v>
      </c>
      <c r="I893" s="128">
        <v>874</v>
      </c>
      <c r="J893" s="128">
        <v>2130209</v>
      </c>
      <c r="K893" s="128">
        <v>1749</v>
      </c>
      <c r="O893" s="128">
        <v>2130803</v>
      </c>
      <c r="Q893" s="205">
        <f t="shared" si="163"/>
        <v>0</v>
      </c>
      <c r="R893" s="222">
        <f t="shared" si="164"/>
        <v>0</v>
      </c>
    </row>
    <row r="894" ht="14.25" spans="1:18">
      <c r="A894" s="140" t="s">
        <v>738</v>
      </c>
      <c r="B894" s="213">
        <v>24</v>
      </c>
      <c r="C894" s="216">
        <v>36</v>
      </c>
      <c r="D894" s="212">
        <f t="shared" si="161"/>
        <v>150</v>
      </c>
      <c r="E894" s="60"/>
      <c r="F894" s="213"/>
      <c r="G894" s="214" t="s">
        <v>67</v>
      </c>
      <c r="H894" s="215">
        <v>2130804</v>
      </c>
      <c r="I894" s="128">
        <v>24</v>
      </c>
      <c r="J894" s="128">
        <v>2130210</v>
      </c>
      <c r="K894" s="128">
        <v>25</v>
      </c>
      <c r="O894" s="128">
        <v>2130804</v>
      </c>
      <c r="Q894" s="205">
        <f t="shared" si="163"/>
        <v>0</v>
      </c>
      <c r="R894" s="222">
        <f t="shared" si="164"/>
        <v>0</v>
      </c>
    </row>
    <row r="895" ht="14.25" spans="1:18">
      <c r="A895" s="140" t="s">
        <v>739</v>
      </c>
      <c r="B895" s="213">
        <v>0</v>
      </c>
      <c r="C895" s="216">
        <v>0</v>
      </c>
      <c r="D895" s="212">
        <f t="shared" si="161"/>
        <v>0</v>
      </c>
      <c r="E895" s="60"/>
      <c r="F895" s="213"/>
      <c r="G895" s="214" t="s">
        <v>67</v>
      </c>
      <c r="H895" s="215">
        <v>2130805</v>
      </c>
      <c r="I895" s="128">
        <v>0</v>
      </c>
      <c r="J895" s="128">
        <v>2130211</v>
      </c>
      <c r="K895" s="128">
        <v>85</v>
      </c>
      <c r="O895" s="128">
        <v>2130805</v>
      </c>
      <c r="Q895" s="205">
        <f t="shared" si="163"/>
        <v>0</v>
      </c>
      <c r="R895" s="222">
        <f t="shared" si="164"/>
        <v>0</v>
      </c>
    </row>
    <row r="896" ht="14.25" spans="1:18">
      <c r="A896" s="140" t="s">
        <v>740</v>
      </c>
      <c r="B896" s="213">
        <v>0</v>
      </c>
      <c r="C896" s="216">
        <v>0</v>
      </c>
      <c r="D896" s="212">
        <f t="shared" si="161"/>
        <v>0</v>
      </c>
      <c r="E896" s="60"/>
      <c r="F896" s="213"/>
      <c r="G896" s="214" t="s">
        <v>67</v>
      </c>
      <c r="H896" s="215">
        <v>2130899</v>
      </c>
      <c r="I896" s="128">
        <v>0</v>
      </c>
      <c r="J896" s="128">
        <v>2130212</v>
      </c>
      <c r="K896" s="128">
        <v>300</v>
      </c>
      <c r="O896" s="128">
        <v>2130899</v>
      </c>
      <c r="Q896" s="205">
        <f t="shared" si="163"/>
        <v>0</v>
      </c>
      <c r="R896" s="222">
        <f t="shared" si="164"/>
        <v>0</v>
      </c>
    </row>
    <row r="897" ht="14.25" spans="1:18">
      <c r="A897" s="140" t="s">
        <v>741</v>
      </c>
      <c r="B897" s="210">
        <f t="shared" ref="B897:C897" si="168">SUM(B898:B899)</f>
        <v>4</v>
      </c>
      <c r="C897" s="211">
        <f t="shared" si="168"/>
        <v>0</v>
      </c>
      <c r="D897" s="212">
        <f t="shared" si="161"/>
        <v>0</v>
      </c>
      <c r="E897" s="60"/>
      <c r="F897" s="213">
        <f>SUM(F898:F899)</f>
        <v>0</v>
      </c>
      <c r="G897" s="214" t="s">
        <v>65</v>
      </c>
      <c r="H897" s="215">
        <v>21309</v>
      </c>
      <c r="I897" s="128">
        <v>4</v>
      </c>
      <c r="J897" s="128">
        <v>2130213</v>
      </c>
      <c r="K897" s="128">
        <v>25</v>
      </c>
      <c r="O897" s="128">
        <v>21309</v>
      </c>
      <c r="Q897" s="205">
        <f t="shared" si="163"/>
        <v>0</v>
      </c>
      <c r="R897" s="222">
        <f t="shared" si="164"/>
        <v>0</v>
      </c>
    </row>
    <row r="898" ht="14.25" spans="1:18">
      <c r="A898" s="140" t="s">
        <v>742</v>
      </c>
      <c r="B898" s="213"/>
      <c r="C898" s="216">
        <v>0</v>
      </c>
      <c r="D898" s="212">
        <f t="shared" si="161"/>
        <v>0</v>
      </c>
      <c r="E898" s="60"/>
      <c r="F898" s="213"/>
      <c r="G898" s="214" t="s">
        <v>67</v>
      </c>
      <c r="H898" s="215">
        <v>2130901</v>
      </c>
      <c r="I898" s="128">
        <v>0</v>
      </c>
      <c r="J898" s="128">
        <v>2130217</v>
      </c>
      <c r="K898" s="128">
        <v>0</v>
      </c>
      <c r="O898" s="128">
        <v>2130901</v>
      </c>
      <c r="Q898" s="205">
        <f t="shared" si="163"/>
        <v>0</v>
      </c>
      <c r="R898" s="222">
        <f t="shared" si="164"/>
        <v>0</v>
      </c>
    </row>
    <row r="899" ht="14.25" spans="1:18">
      <c r="A899" s="140" t="s">
        <v>743</v>
      </c>
      <c r="B899" s="128">
        <v>4</v>
      </c>
      <c r="C899" s="216">
        <v>0</v>
      </c>
      <c r="D899" s="212">
        <f t="shared" si="161"/>
        <v>0</v>
      </c>
      <c r="E899" s="60"/>
      <c r="F899" s="213"/>
      <c r="G899" s="214" t="s">
        <v>67</v>
      </c>
      <c r="H899" s="215">
        <v>2130999</v>
      </c>
      <c r="I899" s="128">
        <v>4</v>
      </c>
      <c r="J899" s="128">
        <v>2130220</v>
      </c>
      <c r="K899" s="128">
        <v>0</v>
      </c>
      <c r="O899" s="128">
        <v>2130999</v>
      </c>
      <c r="Q899" s="205">
        <f t="shared" si="163"/>
        <v>0</v>
      </c>
      <c r="R899" s="222">
        <f t="shared" si="164"/>
        <v>0</v>
      </c>
    </row>
    <row r="900" ht="14.25" spans="1:18">
      <c r="A900" s="140" t="s">
        <v>744</v>
      </c>
      <c r="B900" s="210">
        <f t="shared" ref="B900:C900" si="169">SUM(B901:B902)</f>
        <v>0</v>
      </c>
      <c r="C900" s="211">
        <f t="shared" si="169"/>
        <v>0</v>
      </c>
      <c r="D900" s="212">
        <f t="shared" si="161"/>
        <v>0</v>
      </c>
      <c r="E900" s="60"/>
      <c r="F900" s="213">
        <f>SUM(F901:F902)</f>
        <v>0</v>
      </c>
      <c r="G900" s="214" t="s">
        <v>65</v>
      </c>
      <c r="H900" s="215">
        <v>21399</v>
      </c>
      <c r="I900" s="128">
        <v>0</v>
      </c>
      <c r="J900" s="128">
        <v>2130221</v>
      </c>
      <c r="K900" s="128">
        <v>0</v>
      </c>
      <c r="O900" s="128">
        <v>21399</v>
      </c>
      <c r="Q900" s="205">
        <f t="shared" si="163"/>
        <v>0</v>
      </c>
      <c r="R900" s="222">
        <f t="shared" si="164"/>
        <v>0</v>
      </c>
    </row>
    <row r="901" ht="14.25" spans="1:18">
      <c r="A901" s="140" t="s">
        <v>745</v>
      </c>
      <c r="B901" s="213"/>
      <c r="C901" s="216">
        <v>0</v>
      </c>
      <c r="D901" s="212">
        <f t="shared" si="161"/>
        <v>0</v>
      </c>
      <c r="E901" s="60"/>
      <c r="F901" s="213"/>
      <c r="G901" s="214" t="s">
        <v>67</v>
      </c>
      <c r="H901" s="215">
        <v>2139901</v>
      </c>
      <c r="I901" s="128">
        <v>0</v>
      </c>
      <c r="J901" s="128">
        <v>2130223</v>
      </c>
      <c r="K901" s="128">
        <v>6</v>
      </c>
      <c r="O901" s="128">
        <v>2139901</v>
      </c>
      <c r="Q901" s="205">
        <f t="shared" si="163"/>
        <v>0</v>
      </c>
      <c r="R901" s="222">
        <f t="shared" si="164"/>
        <v>0</v>
      </c>
    </row>
    <row r="902" ht="14.25" spans="1:18">
      <c r="A902" s="140" t="s">
        <v>746</v>
      </c>
      <c r="B902" s="213"/>
      <c r="C902" s="216">
        <v>0</v>
      </c>
      <c r="D902" s="212">
        <f t="shared" ref="D902:D965" si="170">IF(B902=0,,C902/B902*100)</f>
        <v>0</v>
      </c>
      <c r="E902" s="60"/>
      <c r="F902" s="213"/>
      <c r="G902" s="214" t="s">
        <v>67</v>
      </c>
      <c r="H902" s="215">
        <v>2139999</v>
      </c>
      <c r="I902" s="128">
        <v>0</v>
      </c>
      <c r="J902" s="128">
        <v>2130226</v>
      </c>
      <c r="K902" s="128">
        <v>0</v>
      </c>
      <c r="O902" s="128">
        <v>2139999</v>
      </c>
      <c r="Q902" s="205">
        <f t="shared" si="163"/>
        <v>0</v>
      </c>
      <c r="R902" s="222">
        <f t="shared" si="164"/>
        <v>0</v>
      </c>
    </row>
    <row r="903" ht="14.25" spans="1:18">
      <c r="A903" s="140" t="s">
        <v>747</v>
      </c>
      <c r="B903" s="210">
        <f t="shared" ref="B903:C903" si="171">SUM(B904,B927,B937,B947,B952,B959,B964)</f>
        <v>14882</v>
      </c>
      <c r="C903" s="211">
        <f t="shared" si="171"/>
        <v>2939</v>
      </c>
      <c r="D903" s="212">
        <f t="shared" si="170"/>
        <v>19.7486896922457</v>
      </c>
      <c r="E903" s="60"/>
      <c r="F903" s="213">
        <f>SUM(F904,F927,F937,F947,F952,F959,F964)</f>
        <v>0</v>
      </c>
      <c r="G903" s="214" t="s">
        <v>63</v>
      </c>
      <c r="H903" s="215">
        <v>214</v>
      </c>
      <c r="I903" s="128">
        <v>14882</v>
      </c>
      <c r="J903" s="128">
        <v>2130227</v>
      </c>
      <c r="K903" s="128">
        <v>0</v>
      </c>
      <c r="O903" s="128">
        <v>214</v>
      </c>
      <c r="Q903" s="205">
        <f t="shared" si="163"/>
        <v>0</v>
      </c>
      <c r="R903" s="222">
        <f t="shared" si="164"/>
        <v>0</v>
      </c>
    </row>
    <row r="904" ht="14.25" spans="1:18">
      <c r="A904" s="140" t="s">
        <v>748</v>
      </c>
      <c r="B904" s="210">
        <f t="shared" ref="B904:C904" si="172">SUM(B905:B926)</f>
        <v>10371</v>
      </c>
      <c r="C904" s="211">
        <f t="shared" si="172"/>
        <v>1807</v>
      </c>
      <c r="D904" s="212">
        <f t="shared" si="170"/>
        <v>17.4235849966252</v>
      </c>
      <c r="E904" s="60"/>
      <c r="F904" s="213">
        <f>SUM(F905:F926)</f>
        <v>0</v>
      </c>
      <c r="G904" s="214" t="s">
        <v>65</v>
      </c>
      <c r="H904" s="215">
        <v>21401</v>
      </c>
      <c r="I904" s="128">
        <v>10371</v>
      </c>
      <c r="J904" s="128">
        <v>2130232</v>
      </c>
      <c r="K904" s="128">
        <v>0</v>
      </c>
      <c r="O904" s="128">
        <v>21401</v>
      </c>
      <c r="Q904" s="205">
        <f t="shared" si="163"/>
        <v>0</v>
      </c>
      <c r="R904" s="222">
        <f t="shared" si="164"/>
        <v>0</v>
      </c>
    </row>
    <row r="905" ht="14.25" spans="1:18">
      <c r="A905" s="140" t="s">
        <v>66</v>
      </c>
      <c r="B905" s="213">
        <v>59</v>
      </c>
      <c r="C905" s="216">
        <v>392</v>
      </c>
      <c r="D905" s="212">
        <f t="shared" si="170"/>
        <v>664.406779661017</v>
      </c>
      <c r="E905" s="60"/>
      <c r="F905" s="213"/>
      <c r="G905" s="214" t="s">
        <v>67</v>
      </c>
      <c r="H905" s="215">
        <v>2140101</v>
      </c>
      <c r="I905" s="128">
        <v>59</v>
      </c>
      <c r="J905" s="128">
        <v>2130234</v>
      </c>
      <c r="K905" s="128">
        <v>0</v>
      </c>
      <c r="O905" s="128">
        <v>2140101</v>
      </c>
      <c r="P905" s="206">
        <v>3924684.21</v>
      </c>
      <c r="Q905" s="205">
        <f t="shared" si="163"/>
        <v>392</v>
      </c>
      <c r="R905" s="222">
        <f t="shared" si="164"/>
        <v>392.468421</v>
      </c>
    </row>
    <row r="906" ht="14.25" spans="1:18">
      <c r="A906" s="140" t="s">
        <v>68</v>
      </c>
      <c r="B906" s="213">
        <v>8</v>
      </c>
      <c r="C906" s="216">
        <v>34</v>
      </c>
      <c r="D906" s="212">
        <f t="shared" si="170"/>
        <v>425</v>
      </c>
      <c r="E906" s="60"/>
      <c r="F906" s="213"/>
      <c r="G906" s="214" t="s">
        <v>67</v>
      </c>
      <c r="H906" s="215">
        <v>2140102</v>
      </c>
      <c r="I906" s="128">
        <v>8</v>
      </c>
      <c r="J906" s="128">
        <v>2130235</v>
      </c>
      <c r="K906" s="128">
        <v>16</v>
      </c>
      <c r="O906" s="128">
        <v>2140102</v>
      </c>
      <c r="P906" s="206">
        <v>341090</v>
      </c>
      <c r="Q906" s="205">
        <f t="shared" si="163"/>
        <v>34</v>
      </c>
      <c r="R906" s="222">
        <f t="shared" si="164"/>
        <v>34.109</v>
      </c>
    </row>
    <row r="907" ht="14.25" spans="1:18">
      <c r="A907" s="140" t="s">
        <v>69</v>
      </c>
      <c r="B907" s="213">
        <v>0</v>
      </c>
      <c r="C907" s="216">
        <v>0</v>
      </c>
      <c r="D907" s="212">
        <f t="shared" si="170"/>
        <v>0</v>
      </c>
      <c r="E907" s="60"/>
      <c r="F907" s="213"/>
      <c r="G907" s="214" t="s">
        <v>67</v>
      </c>
      <c r="H907" s="215">
        <v>2140103</v>
      </c>
      <c r="I907" s="128">
        <v>0</v>
      </c>
      <c r="J907" s="128">
        <v>2130236</v>
      </c>
      <c r="K907" s="128">
        <v>0</v>
      </c>
      <c r="O907" s="128">
        <v>2140103</v>
      </c>
      <c r="Q907" s="205">
        <f t="shared" si="163"/>
        <v>0</v>
      </c>
      <c r="R907" s="222">
        <f t="shared" si="164"/>
        <v>0</v>
      </c>
    </row>
    <row r="908" ht="14.25" spans="1:18">
      <c r="A908" s="140" t="s">
        <v>749</v>
      </c>
      <c r="B908" s="213">
        <v>10022</v>
      </c>
      <c r="C908" s="216">
        <v>1090</v>
      </c>
      <c r="D908" s="212">
        <f t="shared" si="170"/>
        <v>10.8760726401916</v>
      </c>
      <c r="E908" s="60"/>
      <c r="F908" s="213"/>
      <c r="G908" s="214" t="s">
        <v>67</v>
      </c>
      <c r="H908" s="215">
        <v>2140104</v>
      </c>
      <c r="I908" s="128">
        <v>10022</v>
      </c>
      <c r="J908" s="128">
        <v>2130237</v>
      </c>
      <c r="K908" s="128">
        <v>0</v>
      </c>
      <c r="O908" s="128">
        <v>2140104</v>
      </c>
      <c r="Q908" s="205">
        <f t="shared" si="163"/>
        <v>0</v>
      </c>
      <c r="R908" s="222">
        <f t="shared" si="164"/>
        <v>0</v>
      </c>
    </row>
    <row r="909" ht="14.25" spans="1:18">
      <c r="A909" s="140" t="s">
        <v>750</v>
      </c>
      <c r="B909" s="213">
        <v>32</v>
      </c>
      <c r="C909" s="216">
        <v>212</v>
      </c>
      <c r="D909" s="212">
        <f t="shared" si="170"/>
        <v>662.5</v>
      </c>
      <c r="E909" s="60"/>
      <c r="F909" s="213"/>
      <c r="G909" s="214" t="s">
        <v>67</v>
      </c>
      <c r="H909" s="215">
        <v>2140106</v>
      </c>
      <c r="I909" s="128">
        <v>32</v>
      </c>
      <c r="J909" s="128">
        <v>2130299</v>
      </c>
      <c r="K909" s="128">
        <v>1724</v>
      </c>
      <c r="O909" s="128">
        <v>2140106</v>
      </c>
      <c r="P909" s="206">
        <v>85000</v>
      </c>
      <c r="Q909" s="205">
        <f t="shared" si="163"/>
        <v>9</v>
      </c>
      <c r="R909" s="222">
        <f t="shared" si="164"/>
        <v>8.5</v>
      </c>
    </row>
    <row r="910" ht="14.25" spans="1:18">
      <c r="A910" s="140" t="s">
        <v>751</v>
      </c>
      <c r="B910" s="213">
        <v>0</v>
      </c>
      <c r="C910" s="216">
        <v>0</v>
      </c>
      <c r="D910" s="212">
        <f t="shared" si="170"/>
        <v>0</v>
      </c>
      <c r="E910" s="60"/>
      <c r="F910" s="213"/>
      <c r="G910" s="214" t="s">
        <v>67</v>
      </c>
      <c r="H910" s="215">
        <v>2140109</v>
      </c>
      <c r="I910" s="128">
        <v>0</v>
      </c>
      <c r="J910" s="128">
        <v>21303</v>
      </c>
      <c r="K910" s="128">
        <v>2968</v>
      </c>
      <c r="O910" s="128">
        <v>2140109</v>
      </c>
      <c r="Q910" s="205">
        <f t="shared" si="163"/>
        <v>0</v>
      </c>
      <c r="R910" s="222">
        <f t="shared" si="164"/>
        <v>0</v>
      </c>
    </row>
    <row r="911" ht="14.25" spans="1:18">
      <c r="A911" s="140" t="s">
        <v>752</v>
      </c>
      <c r="B911" s="213">
        <v>108</v>
      </c>
      <c r="C911" s="216">
        <v>1</v>
      </c>
      <c r="D911" s="212">
        <f t="shared" si="170"/>
        <v>0.925925925925926</v>
      </c>
      <c r="E911" s="60"/>
      <c r="F911" s="213"/>
      <c r="G911" s="214" t="s">
        <v>67</v>
      </c>
      <c r="H911" s="215">
        <v>2140110</v>
      </c>
      <c r="I911" s="128">
        <v>108</v>
      </c>
      <c r="J911" s="128">
        <v>2130301</v>
      </c>
      <c r="K911" s="128">
        <v>69</v>
      </c>
      <c r="O911" s="128">
        <v>2140110</v>
      </c>
      <c r="Q911" s="205">
        <f t="shared" si="163"/>
        <v>0</v>
      </c>
      <c r="R911" s="222">
        <f t="shared" si="164"/>
        <v>0</v>
      </c>
    </row>
    <row r="912" ht="14.25" spans="1:18">
      <c r="A912" s="140" t="s">
        <v>753</v>
      </c>
      <c r="B912" s="213">
        <v>0</v>
      </c>
      <c r="C912" s="216">
        <v>0</v>
      </c>
      <c r="D912" s="212">
        <f t="shared" si="170"/>
        <v>0</v>
      </c>
      <c r="E912" s="60"/>
      <c r="F912" s="213"/>
      <c r="G912" s="214" t="s">
        <v>67</v>
      </c>
      <c r="H912" s="215">
        <v>2140111</v>
      </c>
      <c r="I912" s="128">
        <v>0</v>
      </c>
      <c r="J912" s="128">
        <v>2130302</v>
      </c>
      <c r="K912" s="128">
        <v>84</v>
      </c>
      <c r="O912" s="128">
        <v>2140111</v>
      </c>
      <c r="Q912" s="205">
        <f t="shared" si="163"/>
        <v>0</v>
      </c>
      <c r="R912" s="222">
        <f t="shared" si="164"/>
        <v>0</v>
      </c>
    </row>
    <row r="913" ht="14.25" spans="1:18">
      <c r="A913" s="140" t="s">
        <v>754</v>
      </c>
      <c r="B913" s="213">
        <v>5</v>
      </c>
      <c r="C913" s="216">
        <v>0</v>
      </c>
      <c r="D913" s="212">
        <f t="shared" si="170"/>
        <v>0</v>
      </c>
      <c r="E913" s="60"/>
      <c r="F913" s="213"/>
      <c r="G913" s="214" t="s">
        <v>67</v>
      </c>
      <c r="H913" s="215">
        <v>2140112</v>
      </c>
      <c r="I913" s="128">
        <v>5</v>
      </c>
      <c r="J913" s="128">
        <v>2130303</v>
      </c>
      <c r="K913" s="128">
        <v>0</v>
      </c>
      <c r="O913" s="128">
        <v>2140112</v>
      </c>
      <c r="Q913" s="205">
        <f t="shared" si="163"/>
        <v>0</v>
      </c>
      <c r="R913" s="222">
        <f t="shared" si="164"/>
        <v>0</v>
      </c>
    </row>
    <row r="914" ht="14.25" spans="1:18">
      <c r="A914" s="140" t="s">
        <v>755</v>
      </c>
      <c r="B914" s="213">
        <v>0</v>
      </c>
      <c r="C914" s="216">
        <v>0</v>
      </c>
      <c r="D914" s="212">
        <f t="shared" si="170"/>
        <v>0</v>
      </c>
      <c r="E914" s="60"/>
      <c r="F914" s="213"/>
      <c r="G914" s="214" t="s">
        <v>67</v>
      </c>
      <c r="H914" s="215">
        <v>2140114</v>
      </c>
      <c r="I914" s="128">
        <v>0</v>
      </c>
      <c r="J914" s="128">
        <v>2130304</v>
      </c>
      <c r="K914" s="128">
        <v>34</v>
      </c>
      <c r="O914" s="128">
        <v>2140114</v>
      </c>
      <c r="Q914" s="205">
        <f t="shared" si="163"/>
        <v>0</v>
      </c>
      <c r="R914" s="222">
        <f t="shared" si="164"/>
        <v>0</v>
      </c>
    </row>
    <row r="915" ht="14.25" spans="1:18">
      <c r="A915" s="140" t="s">
        <v>756</v>
      </c>
      <c r="B915" s="213">
        <v>0</v>
      </c>
      <c r="C915" s="216">
        <v>0</v>
      </c>
      <c r="D915" s="212">
        <f t="shared" si="170"/>
        <v>0</v>
      </c>
      <c r="E915" s="60"/>
      <c r="F915" s="213"/>
      <c r="G915" s="214" t="s">
        <v>67</v>
      </c>
      <c r="H915" s="215">
        <v>2140122</v>
      </c>
      <c r="I915" s="128">
        <v>0</v>
      </c>
      <c r="J915" s="128">
        <v>2130305</v>
      </c>
      <c r="K915" s="128">
        <v>540</v>
      </c>
      <c r="O915" s="128">
        <v>2140122</v>
      </c>
      <c r="Q915" s="205">
        <f t="shared" si="163"/>
        <v>0</v>
      </c>
      <c r="R915" s="222">
        <f t="shared" si="164"/>
        <v>0</v>
      </c>
    </row>
    <row r="916" ht="14.25" spans="1:18">
      <c r="A916" s="140" t="s">
        <v>757</v>
      </c>
      <c r="B916" s="213">
        <v>0</v>
      </c>
      <c r="C916" s="216">
        <v>0</v>
      </c>
      <c r="D916" s="212">
        <f t="shared" si="170"/>
        <v>0</v>
      </c>
      <c r="E916" s="60"/>
      <c r="F916" s="213"/>
      <c r="G916" s="214" t="s">
        <v>67</v>
      </c>
      <c r="H916" s="215">
        <v>2140123</v>
      </c>
      <c r="I916" s="128">
        <v>0</v>
      </c>
      <c r="J916" s="128">
        <v>2130306</v>
      </c>
      <c r="K916" s="128">
        <v>47</v>
      </c>
      <c r="O916" s="128">
        <v>2140123</v>
      </c>
      <c r="Q916" s="205">
        <f t="shared" si="163"/>
        <v>0</v>
      </c>
      <c r="R916" s="222">
        <f t="shared" si="164"/>
        <v>0</v>
      </c>
    </row>
    <row r="917" ht="14.25" spans="1:18">
      <c r="A917" s="140" t="s">
        <v>758</v>
      </c>
      <c r="B917" s="213">
        <v>0</v>
      </c>
      <c r="C917" s="216">
        <v>0</v>
      </c>
      <c r="D917" s="212">
        <f t="shared" si="170"/>
        <v>0</v>
      </c>
      <c r="E917" s="60"/>
      <c r="F917" s="213"/>
      <c r="G917" s="214" t="s">
        <v>67</v>
      </c>
      <c r="H917" s="215">
        <v>2140127</v>
      </c>
      <c r="I917" s="128">
        <v>0</v>
      </c>
      <c r="J917" s="128">
        <v>2130307</v>
      </c>
      <c r="K917" s="128">
        <v>0</v>
      </c>
      <c r="O917" s="128">
        <v>2140127</v>
      </c>
      <c r="Q917" s="205">
        <f t="shared" si="163"/>
        <v>0</v>
      </c>
      <c r="R917" s="222">
        <f t="shared" si="164"/>
        <v>0</v>
      </c>
    </row>
    <row r="918" ht="14.25" spans="1:18">
      <c r="A918" s="140" t="s">
        <v>759</v>
      </c>
      <c r="B918" s="213">
        <v>0</v>
      </c>
      <c r="C918" s="216">
        <v>0</v>
      </c>
      <c r="D918" s="212">
        <f t="shared" si="170"/>
        <v>0</v>
      </c>
      <c r="E918" s="60"/>
      <c r="F918" s="213"/>
      <c r="G918" s="214" t="s">
        <v>67</v>
      </c>
      <c r="H918" s="215">
        <v>2140128</v>
      </c>
      <c r="I918" s="128">
        <v>0</v>
      </c>
      <c r="J918" s="128">
        <v>2130308</v>
      </c>
      <c r="K918" s="128">
        <v>71</v>
      </c>
      <c r="O918" s="128">
        <v>2140128</v>
      </c>
      <c r="Q918" s="205">
        <f t="shared" si="163"/>
        <v>0</v>
      </c>
      <c r="R918" s="222">
        <f t="shared" si="164"/>
        <v>0</v>
      </c>
    </row>
    <row r="919" ht="14.25" spans="1:18">
      <c r="A919" s="140" t="s">
        <v>760</v>
      </c>
      <c r="B919" s="213">
        <v>0</v>
      </c>
      <c r="C919" s="216">
        <v>0</v>
      </c>
      <c r="D919" s="212">
        <f t="shared" si="170"/>
        <v>0</v>
      </c>
      <c r="E919" s="60"/>
      <c r="F919" s="213"/>
      <c r="G919" s="214" t="s">
        <v>67</v>
      </c>
      <c r="H919" s="215">
        <v>2140129</v>
      </c>
      <c r="I919" s="128">
        <v>0</v>
      </c>
      <c r="J919" s="128">
        <v>2130309</v>
      </c>
      <c r="K919" s="128">
        <v>0</v>
      </c>
      <c r="O919" s="128">
        <v>2140129</v>
      </c>
      <c r="Q919" s="205">
        <f t="shared" si="163"/>
        <v>0</v>
      </c>
      <c r="R919" s="222">
        <f t="shared" si="164"/>
        <v>0</v>
      </c>
    </row>
    <row r="920" ht="14.25" spans="1:18">
      <c r="A920" s="140" t="s">
        <v>761</v>
      </c>
      <c r="B920" s="213">
        <v>0</v>
      </c>
      <c r="C920" s="216">
        <v>0</v>
      </c>
      <c r="D920" s="212">
        <f t="shared" si="170"/>
        <v>0</v>
      </c>
      <c r="E920" s="60"/>
      <c r="F920" s="213"/>
      <c r="G920" s="214" t="s">
        <v>67</v>
      </c>
      <c r="H920" s="215">
        <v>2140130</v>
      </c>
      <c r="I920" s="128">
        <v>0</v>
      </c>
      <c r="J920" s="128">
        <v>2130310</v>
      </c>
      <c r="K920" s="128">
        <v>1021</v>
      </c>
      <c r="O920" s="128">
        <v>2140130</v>
      </c>
      <c r="Q920" s="205">
        <f t="shared" si="163"/>
        <v>0</v>
      </c>
      <c r="R920" s="222">
        <f t="shared" si="164"/>
        <v>0</v>
      </c>
    </row>
    <row r="921" ht="14.25" spans="1:18">
      <c r="A921" s="140" t="s">
        <v>762</v>
      </c>
      <c r="B921" s="213">
        <v>0</v>
      </c>
      <c r="C921" s="216">
        <v>0</v>
      </c>
      <c r="D921" s="212">
        <f t="shared" si="170"/>
        <v>0</v>
      </c>
      <c r="E921" s="60"/>
      <c r="F921" s="213"/>
      <c r="G921" s="214" t="s">
        <v>67</v>
      </c>
      <c r="H921" s="215">
        <v>2140131</v>
      </c>
      <c r="I921" s="128">
        <v>0</v>
      </c>
      <c r="J921" s="128">
        <v>2130311</v>
      </c>
      <c r="K921" s="128">
        <v>103</v>
      </c>
      <c r="O921" s="128">
        <v>2140131</v>
      </c>
      <c r="Q921" s="205">
        <f t="shared" si="163"/>
        <v>0</v>
      </c>
      <c r="R921" s="222">
        <f t="shared" si="164"/>
        <v>0</v>
      </c>
    </row>
    <row r="922" ht="14.25" spans="1:18">
      <c r="A922" s="140" t="s">
        <v>763</v>
      </c>
      <c r="B922" s="213">
        <v>0</v>
      </c>
      <c r="C922" s="216">
        <v>0</v>
      </c>
      <c r="D922" s="212">
        <f t="shared" si="170"/>
        <v>0</v>
      </c>
      <c r="E922" s="60"/>
      <c r="F922" s="213"/>
      <c r="G922" s="214" t="s">
        <v>67</v>
      </c>
      <c r="H922" s="215">
        <v>2140133</v>
      </c>
      <c r="I922" s="128">
        <v>0</v>
      </c>
      <c r="J922" s="128">
        <v>2130312</v>
      </c>
      <c r="K922" s="128">
        <v>0</v>
      </c>
      <c r="O922" s="128">
        <v>2140133</v>
      </c>
      <c r="Q922" s="205">
        <f t="shared" si="163"/>
        <v>0</v>
      </c>
      <c r="R922" s="222">
        <f t="shared" si="164"/>
        <v>0</v>
      </c>
    </row>
    <row r="923" ht="14.25" spans="1:18">
      <c r="A923" s="140" t="s">
        <v>764</v>
      </c>
      <c r="B923" s="213">
        <v>0</v>
      </c>
      <c r="C923" s="216">
        <v>0</v>
      </c>
      <c r="D923" s="212">
        <f t="shared" si="170"/>
        <v>0</v>
      </c>
      <c r="E923" s="60"/>
      <c r="F923" s="213"/>
      <c r="G923" s="214" t="s">
        <v>67</v>
      </c>
      <c r="H923" s="215">
        <v>2140136</v>
      </c>
      <c r="I923" s="128">
        <v>0</v>
      </c>
      <c r="J923" s="128">
        <v>2130313</v>
      </c>
      <c r="K923" s="128">
        <v>0</v>
      </c>
      <c r="O923" s="128">
        <v>2140136</v>
      </c>
      <c r="Q923" s="205">
        <f t="shared" si="163"/>
        <v>0</v>
      </c>
      <c r="R923" s="222">
        <f t="shared" si="164"/>
        <v>0</v>
      </c>
    </row>
    <row r="924" ht="14.25" spans="1:18">
      <c r="A924" s="140" t="s">
        <v>765</v>
      </c>
      <c r="B924" s="213">
        <v>0</v>
      </c>
      <c r="C924" s="216">
        <v>0</v>
      </c>
      <c r="D924" s="212">
        <f t="shared" si="170"/>
        <v>0</v>
      </c>
      <c r="E924" s="60"/>
      <c r="F924" s="213"/>
      <c r="G924" s="214" t="s">
        <v>67</v>
      </c>
      <c r="H924" s="215">
        <v>2140138</v>
      </c>
      <c r="I924" s="128">
        <v>0</v>
      </c>
      <c r="J924" s="128">
        <v>2130314</v>
      </c>
      <c r="K924" s="128">
        <v>507</v>
      </c>
      <c r="O924" s="128">
        <v>2140138</v>
      </c>
      <c r="Q924" s="205">
        <f t="shared" si="163"/>
        <v>0</v>
      </c>
      <c r="R924" s="222">
        <f t="shared" si="164"/>
        <v>0</v>
      </c>
    </row>
    <row r="925" ht="14.25" spans="1:18">
      <c r="A925" s="140" t="s">
        <v>766</v>
      </c>
      <c r="B925" s="213">
        <v>0</v>
      </c>
      <c r="C925" s="216">
        <v>0</v>
      </c>
      <c r="D925" s="212">
        <f t="shared" si="170"/>
        <v>0</v>
      </c>
      <c r="E925" s="60"/>
      <c r="F925" s="213"/>
      <c r="G925" s="214" t="s">
        <v>67</v>
      </c>
      <c r="H925" s="215">
        <v>2140139</v>
      </c>
      <c r="I925" s="128">
        <v>0</v>
      </c>
      <c r="J925" s="128">
        <v>2130315</v>
      </c>
      <c r="K925" s="128">
        <v>9</v>
      </c>
      <c r="O925" s="128">
        <v>2140139</v>
      </c>
      <c r="Q925" s="205">
        <f t="shared" ref="Q925:Q988" si="173">ROUND(R925,0)</f>
        <v>0</v>
      </c>
      <c r="R925" s="222">
        <f t="shared" si="164"/>
        <v>0</v>
      </c>
    </row>
    <row r="926" ht="14.25" spans="1:18">
      <c r="A926" s="140" t="s">
        <v>767</v>
      </c>
      <c r="B926" s="213">
        <v>137</v>
      </c>
      <c r="C926" s="216">
        <v>78</v>
      </c>
      <c r="D926" s="212">
        <f t="shared" si="170"/>
        <v>56.9343065693431</v>
      </c>
      <c r="E926" s="60"/>
      <c r="F926" s="213"/>
      <c r="G926" s="214" t="s">
        <v>67</v>
      </c>
      <c r="H926" s="215">
        <v>2140199</v>
      </c>
      <c r="I926" s="128">
        <v>137</v>
      </c>
      <c r="J926" s="128">
        <v>2130316</v>
      </c>
      <c r="K926" s="128">
        <v>0</v>
      </c>
      <c r="O926" s="128">
        <v>2140199</v>
      </c>
      <c r="P926" s="206">
        <v>778954</v>
      </c>
      <c r="Q926" s="205">
        <f t="shared" si="173"/>
        <v>78</v>
      </c>
      <c r="R926" s="222">
        <f t="shared" si="164"/>
        <v>77.8954</v>
      </c>
    </row>
    <row r="927" ht="14.25" spans="1:18">
      <c r="A927" s="140" t="s">
        <v>768</v>
      </c>
      <c r="B927" s="210">
        <f t="shared" ref="B927:C927" si="174">SUM(B928:B936)</f>
        <v>0</v>
      </c>
      <c r="C927" s="211">
        <f t="shared" si="174"/>
        <v>0</v>
      </c>
      <c r="D927" s="212">
        <f t="shared" si="170"/>
        <v>0</v>
      </c>
      <c r="E927" s="60"/>
      <c r="F927" s="213">
        <f>SUM(F928:F936)</f>
        <v>0</v>
      </c>
      <c r="G927" s="214" t="s">
        <v>65</v>
      </c>
      <c r="H927" s="215">
        <v>21402</v>
      </c>
      <c r="I927" s="128">
        <v>0</v>
      </c>
      <c r="J927" s="128">
        <v>2130317</v>
      </c>
      <c r="K927" s="128">
        <v>0</v>
      </c>
      <c r="O927" s="128">
        <v>21402</v>
      </c>
      <c r="Q927" s="205">
        <f t="shared" si="173"/>
        <v>0</v>
      </c>
      <c r="R927" s="222">
        <f t="shared" si="164"/>
        <v>0</v>
      </c>
    </row>
    <row r="928" ht="14.25" spans="1:18">
      <c r="A928" s="140" t="s">
        <v>66</v>
      </c>
      <c r="B928" s="213"/>
      <c r="C928" s="216">
        <v>0</v>
      </c>
      <c r="D928" s="212">
        <f t="shared" si="170"/>
        <v>0</v>
      </c>
      <c r="E928" s="60"/>
      <c r="F928" s="213"/>
      <c r="G928" s="214" t="s">
        <v>67</v>
      </c>
      <c r="H928" s="215">
        <v>2140201</v>
      </c>
      <c r="I928" s="128">
        <v>0</v>
      </c>
      <c r="J928" s="128">
        <v>2130318</v>
      </c>
      <c r="K928" s="128">
        <v>0</v>
      </c>
      <c r="O928" s="128">
        <v>2140201</v>
      </c>
      <c r="Q928" s="205">
        <f t="shared" si="173"/>
        <v>0</v>
      </c>
      <c r="R928" s="222">
        <f t="shared" si="164"/>
        <v>0</v>
      </c>
    </row>
    <row r="929" ht="14.25" spans="1:18">
      <c r="A929" s="140" t="s">
        <v>68</v>
      </c>
      <c r="B929" s="213"/>
      <c r="C929" s="216">
        <v>0</v>
      </c>
      <c r="D929" s="212">
        <f t="shared" si="170"/>
        <v>0</v>
      </c>
      <c r="E929" s="60"/>
      <c r="F929" s="213"/>
      <c r="G929" s="214" t="s">
        <v>67</v>
      </c>
      <c r="H929" s="215">
        <v>2140202</v>
      </c>
      <c r="I929" s="128">
        <v>0</v>
      </c>
      <c r="J929" s="128">
        <v>2130319</v>
      </c>
      <c r="K929" s="128">
        <v>0</v>
      </c>
      <c r="O929" s="128">
        <v>2140202</v>
      </c>
      <c r="Q929" s="205">
        <f t="shared" si="173"/>
        <v>0</v>
      </c>
      <c r="R929" s="222">
        <f t="shared" si="164"/>
        <v>0</v>
      </c>
    </row>
    <row r="930" ht="14.25" spans="1:18">
      <c r="A930" s="140" t="s">
        <v>69</v>
      </c>
      <c r="B930" s="213"/>
      <c r="C930" s="216">
        <v>0</v>
      </c>
      <c r="D930" s="212">
        <f t="shared" si="170"/>
        <v>0</v>
      </c>
      <c r="E930" s="60"/>
      <c r="F930" s="213"/>
      <c r="G930" s="214" t="s">
        <v>67</v>
      </c>
      <c r="H930" s="215">
        <v>2140203</v>
      </c>
      <c r="I930" s="128">
        <v>0</v>
      </c>
      <c r="J930" s="128">
        <v>2130321</v>
      </c>
      <c r="K930" s="128">
        <v>0</v>
      </c>
      <c r="O930" s="128">
        <v>2140203</v>
      </c>
      <c r="Q930" s="205">
        <f t="shared" si="173"/>
        <v>0</v>
      </c>
      <c r="R930" s="222">
        <f t="shared" si="164"/>
        <v>0</v>
      </c>
    </row>
    <row r="931" ht="14.25" spans="1:18">
      <c r="A931" s="140" t="s">
        <v>769</v>
      </c>
      <c r="B931" s="213"/>
      <c r="C931" s="216">
        <v>0</v>
      </c>
      <c r="D931" s="212">
        <f t="shared" si="170"/>
        <v>0</v>
      </c>
      <c r="E931" s="60"/>
      <c r="F931" s="213"/>
      <c r="G931" s="214" t="s">
        <v>67</v>
      </c>
      <c r="H931" s="215">
        <v>2140204</v>
      </c>
      <c r="I931" s="128">
        <v>0</v>
      </c>
      <c r="J931" s="128">
        <v>2130322</v>
      </c>
      <c r="K931" s="128">
        <v>0</v>
      </c>
      <c r="O931" s="128">
        <v>2140204</v>
      </c>
      <c r="Q931" s="205">
        <f t="shared" si="173"/>
        <v>0</v>
      </c>
      <c r="R931" s="222">
        <f t="shared" si="164"/>
        <v>0</v>
      </c>
    </row>
    <row r="932" ht="14.25" spans="1:18">
      <c r="A932" s="140" t="s">
        <v>770</v>
      </c>
      <c r="B932" s="213"/>
      <c r="C932" s="216">
        <v>0</v>
      </c>
      <c r="D932" s="212">
        <f t="shared" si="170"/>
        <v>0</v>
      </c>
      <c r="E932" s="60"/>
      <c r="F932" s="213"/>
      <c r="G932" s="214" t="s">
        <v>67</v>
      </c>
      <c r="H932" s="215">
        <v>2140205</v>
      </c>
      <c r="I932" s="128">
        <v>0</v>
      </c>
      <c r="J932" s="128">
        <v>2130333</v>
      </c>
      <c r="K932" s="128">
        <v>0</v>
      </c>
      <c r="O932" s="128">
        <v>2140205</v>
      </c>
      <c r="Q932" s="205">
        <f t="shared" si="173"/>
        <v>0</v>
      </c>
      <c r="R932" s="222">
        <f t="shared" ref="R932:R995" si="175">P932/10000</f>
        <v>0</v>
      </c>
    </row>
    <row r="933" ht="14.25" spans="1:18">
      <c r="A933" s="140" t="s">
        <v>771</v>
      </c>
      <c r="B933" s="213"/>
      <c r="C933" s="216">
        <v>0</v>
      </c>
      <c r="D933" s="212">
        <f t="shared" si="170"/>
        <v>0</v>
      </c>
      <c r="E933" s="60"/>
      <c r="F933" s="213"/>
      <c r="G933" s="214" t="s">
        <v>67</v>
      </c>
      <c r="H933" s="215">
        <v>2140206</v>
      </c>
      <c r="I933" s="128">
        <v>0</v>
      </c>
      <c r="J933" s="128">
        <v>2130334</v>
      </c>
      <c r="K933" s="128">
        <v>0</v>
      </c>
      <c r="O933" s="128">
        <v>2140206</v>
      </c>
      <c r="Q933" s="205">
        <f t="shared" si="173"/>
        <v>0</v>
      </c>
      <c r="R933" s="222">
        <f t="shared" si="175"/>
        <v>0</v>
      </c>
    </row>
    <row r="934" ht="14.25" spans="1:18">
      <c r="A934" s="140" t="s">
        <v>772</v>
      </c>
      <c r="B934" s="213"/>
      <c r="C934" s="216">
        <v>0</v>
      </c>
      <c r="D934" s="212">
        <f t="shared" si="170"/>
        <v>0</v>
      </c>
      <c r="E934" s="60"/>
      <c r="F934" s="213"/>
      <c r="G934" s="214" t="s">
        <v>67</v>
      </c>
      <c r="H934" s="215">
        <v>2140207</v>
      </c>
      <c r="I934" s="128">
        <v>0</v>
      </c>
      <c r="J934" s="128">
        <v>2130335</v>
      </c>
      <c r="K934" s="128">
        <v>309</v>
      </c>
      <c r="O934" s="128">
        <v>2140207</v>
      </c>
      <c r="Q934" s="205">
        <f t="shared" si="173"/>
        <v>0</v>
      </c>
      <c r="R934" s="222">
        <f t="shared" si="175"/>
        <v>0</v>
      </c>
    </row>
    <row r="935" ht="14.25" spans="1:18">
      <c r="A935" s="140" t="s">
        <v>773</v>
      </c>
      <c r="B935" s="213"/>
      <c r="C935" s="216">
        <v>0</v>
      </c>
      <c r="D935" s="212">
        <f t="shared" si="170"/>
        <v>0</v>
      </c>
      <c r="E935" s="60"/>
      <c r="F935" s="213"/>
      <c r="G935" s="214" t="s">
        <v>67</v>
      </c>
      <c r="H935" s="215">
        <v>2140208</v>
      </c>
      <c r="I935" s="128">
        <v>0</v>
      </c>
      <c r="J935" s="128">
        <v>2130336</v>
      </c>
      <c r="K935" s="128">
        <v>0</v>
      </c>
      <c r="O935" s="128">
        <v>2140208</v>
      </c>
      <c r="Q935" s="205">
        <f t="shared" si="173"/>
        <v>0</v>
      </c>
      <c r="R935" s="222">
        <f t="shared" si="175"/>
        <v>0</v>
      </c>
    </row>
    <row r="936" ht="14.25" spans="1:18">
      <c r="A936" s="140" t="s">
        <v>774</v>
      </c>
      <c r="B936" s="213"/>
      <c r="C936" s="216">
        <v>0</v>
      </c>
      <c r="D936" s="212">
        <f t="shared" si="170"/>
        <v>0</v>
      </c>
      <c r="E936" s="60"/>
      <c r="F936" s="213"/>
      <c r="G936" s="214" t="s">
        <v>67</v>
      </c>
      <c r="H936" s="215">
        <v>2140299</v>
      </c>
      <c r="I936" s="128">
        <v>0</v>
      </c>
      <c r="J936" s="128">
        <v>2130337</v>
      </c>
      <c r="K936" s="128">
        <v>0</v>
      </c>
      <c r="O936" s="128">
        <v>2140299</v>
      </c>
      <c r="Q936" s="205">
        <f t="shared" si="173"/>
        <v>0</v>
      </c>
      <c r="R936" s="222">
        <f t="shared" si="175"/>
        <v>0</v>
      </c>
    </row>
    <row r="937" ht="14.25" spans="1:18">
      <c r="A937" s="140" t="s">
        <v>775</v>
      </c>
      <c r="B937" s="210">
        <f t="shared" ref="B937:C937" si="176">SUM(B938:B946)</f>
        <v>0</v>
      </c>
      <c r="C937" s="211">
        <f t="shared" si="176"/>
        <v>0</v>
      </c>
      <c r="D937" s="212">
        <f t="shared" si="170"/>
        <v>0</v>
      </c>
      <c r="E937" s="60"/>
      <c r="F937" s="213">
        <f>SUM(F938:F946)</f>
        <v>0</v>
      </c>
      <c r="G937" s="214" t="s">
        <v>65</v>
      </c>
      <c r="H937" s="215">
        <v>21403</v>
      </c>
      <c r="I937" s="128">
        <v>0</v>
      </c>
      <c r="J937" s="128">
        <v>2130399</v>
      </c>
      <c r="K937" s="128">
        <v>174</v>
      </c>
      <c r="O937" s="128">
        <v>21403</v>
      </c>
      <c r="Q937" s="205">
        <f t="shared" si="173"/>
        <v>0</v>
      </c>
      <c r="R937" s="222">
        <f t="shared" si="175"/>
        <v>0</v>
      </c>
    </row>
    <row r="938" ht="14.25" spans="1:18">
      <c r="A938" s="140" t="s">
        <v>66</v>
      </c>
      <c r="B938" s="213"/>
      <c r="C938" s="216">
        <v>0</v>
      </c>
      <c r="D938" s="212">
        <f t="shared" si="170"/>
        <v>0</v>
      </c>
      <c r="E938" s="60"/>
      <c r="F938" s="213"/>
      <c r="G938" s="214" t="s">
        <v>67</v>
      </c>
      <c r="H938" s="215">
        <v>2140301</v>
      </c>
      <c r="I938" s="128">
        <v>0</v>
      </c>
      <c r="J938" s="128">
        <v>21305</v>
      </c>
      <c r="K938" s="128">
        <v>30304</v>
      </c>
      <c r="O938" s="128">
        <v>2140301</v>
      </c>
      <c r="Q938" s="205">
        <f t="shared" si="173"/>
        <v>0</v>
      </c>
      <c r="R938" s="222">
        <f t="shared" si="175"/>
        <v>0</v>
      </c>
    </row>
    <row r="939" ht="14.25" spans="1:18">
      <c r="A939" s="140" t="s">
        <v>68</v>
      </c>
      <c r="B939" s="213"/>
      <c r="C939" s="216">
        <v>0</v>
      </c>
      <c r="D939" s="212">
        <f t="shared" si="170"/>
        <v>0</v>
      </c>
      <c r="E939" s="60"/>
      <c r="F939" s="213"/>
      <c r="G939" s="214" t="s">
        <v>67</v>
      </c>
      <c r="H939" s="215">
        <v>2140302</v>
      </c>
      <c r="I939" s="128">
        <v>0</v>
      </c>
      <c r="J939" s="128">
        <v>2130501</v>
      </c>
      <c r="K939" s="128">
        <v>0</v>
      </c>
      <c r="O939" s="128">
        <v>2140302</v>
      </c>
      <c r="Q939" s="205">
        <f t="shared" si="173"/>
        <v>0</v>
      </c>
      <c r="R939" s="222">
        <f t="shared" si="175"/>
        <v>0</v>
      </c>
    </row>
    <row r="940" ht="14.25" spans="1:18">
      <c r="A940" s="140" t="s">
        <v>69</v>
      </c>
      <c r="B940" s="213"/>
      <c r="C940" s="216">
        <v>0</v>
      </c>
      <c r="D940" s="212">
        <f t="shared" si="170"/>
        <v>0</v>
      </c>
      <c r="E940" s="60"/>
      <c r="F940" s="213"/>
      <c r="G940" s="214" t="s">
        <v>67</v>
      </c>
      <c r="H940" s="215">
        <v>2140303</v>
      </c>
      <c r="I940" s="128">
        <v>0</v>
      </c>
      <c r="J940" s="128">
        <v>2130502</v>
      </c>
      <c r="K940" s="128">
        <v>11</v>
      </c>
      <c r="O940" s="128">
        <v>2140303</v>
      </c>
      <c r="Q940" s="205">
        <f t="shared" si="173"/>
        <v>0</v>
      </c>
      <c r="R940" s="222">
        <f t="shared" si="175"/>
        <v>0</v>
      </c>
    </row>
    <row r="941" ht="14.25" spans="1:18">
      <c r="A941" s="140" t="s">
        <v>776</v>
      </c>
      <c r="B941" s="213"/>
      <c r="C941" s="216">
        <v>0</v>
      </c>
      <c r="D941" s="212">
        <f t="shared" si="170"/>
        <v>0</v>
      </c>
      <c r="E941" s="60"/>
      <c r="F941" s="213"/>
      <c r="G941" s="214" t="s">
        <v>67</v>
      </c>
      <c r="H941" s="215">
        <v>2140304</v>
      </c>
      <c r="I941" s="128">
        <v>0</v>
      </c>
      <c r="J941" s="128">
        <v>2130503</v>
      </c>
      <c r="K941" s="128">
        <v>0</v>
      </c>
      <c r="O941" s="128">
        <v>2140304</v>
      </c>
      <c r="Q941" s="205">
        <f t="shared" si="173"/>
        <v>0</v>
      </c>
      <c r="R941" s="222">
        <f t="shared" si="175"/>
        <v>0</v>
      </c>
    </row>
    <row r="942" ht="14.25" spans="1:18">
      <c r="A942" s="140" t="s">
        <v>777</v>
      </c>
      <c r="B942" s="213"/>
      <c r="C942" s="216">
        <v>0</v>
      </c>
      <c r="D942" s="212">
        <f t="shared" si="170"/>
        <v>0</v>
      </c>
      <c r="E942" s="60"/>
      <c r="F942" s="213"/>
      <c r="G942" s="214" t="s">
        <v>67</v>
      </c>
      <c r="H942" s="215">
        <v>2140305</v>
      </c>
      <c r="I942" s="128">
        <v>0</v>
      </c>
      <c r="J942" s="128">
        <v>2130504</v>
      </c>
      <c r="K942" s="128">
        <v>11695</v>
      </c>
      <c r="O942" s="128">
        <v>2140305</v>
      </c>
      <c r="Q942" s="205">
        <f t="shared" si="173"/>
        <v>0</v>
      </c>
      <c r="R942" s="222">
        <f t="shared" si="175"/>
        <v>0</v>
      </c>
    </row>
    <row r="943" ht="14.25" spans="1:18">
      <c r="A943" s="140" t="s">
        <v>778</v>
      </c>
      <c r="B943" s="213"/>
      <c r="C943" s="216">
        <v>0</v>
      </c>
      <c r="D943" s="212">
        <f t="shared" si="170"/>
        <v>0</v>
      </c>
      <c r="E943" s="60"/>
      <c r="F943" s="213"/>
      <c r="G943" s="214" t="s">
        <v>67</v>
      </c>
      <c r="H943" s="215">
        <v>2140306</v>
      </c>
      <c r="I943" s="128">
        <v>0</v>
      </c>
      <c r="J943" s="128">
        <v>2130505</v>
      </c>
      <c r="K943" s="128">
        <v>4736</v>
      </c>
      <c r="O943" s="128">
        <v>2140306</v>
      </c>
      <c r="Q943" s="205">
        <f t="shared" si="173"/>
        <v>0</v>
      </c>
      <c r="R943" s="222">
        <f t="shared" si="175"/>
        <v>0</v>
      </c>
    </row>
    <row r="944" ht="14.25" spans="1:18">
      <c r="A944" s="140" t="s">
        <v>779</v>
      </c>
      <c r="B944" s="213"/>
      <c r="C944" s="216">
        <v>0</v>
      </c>
      <c r="D944" s="212">
        <f t="shared" si="170"/>
        <v>0</v>
      </c>
      <c r="E944" s="60"/>
      <c r="F944" s="213"/>
      <c r="G944" s="214" t="s">
        <v>67</v>
      </c>
      <c r="H944" s="215">
        <v>2140307</v>
      </c>
      <c r="I944" s="128">
        <v>0</v>
      </c>
      <c r="J944" s="128">
        <v>2130506</v>
      </c>
      <c r="K944" s="128">
        <v>1948</v>
      </c>
      <c r="O944" s="128">
        <v>2140307</v>
      </c>
      <c r="Q944" s="205">
        <f t="shared" si="173"/>
        <v>0</v>
      </c>
      <c r="R944" s="222">
        <f t="shared" si="175"/>
        <v>0</v>
      </c>
    </row>
    <row r="945" ht="14.25" spans="1:18">
      <c r="A945" s="140" t="s">
        <v>780</v>
      </c>
      <c r="B945" s="213"/>
      <c r="C945" s="216">
        <v>0</v>
      </c>
      <c r="D945" s="212">
        <f t="shared" si="170"/>
        <v>0</v>
      </c>
      <c r="E945" s="60"/>
      <c r="F945" s="213"/>
      <c r="G945" s="214" t="s">
        <v>67</v>
      </c>
      <c r="H945" s="215">
        <v>2140308</v>
      </c>
      <c r="I945" s="128">
        <v>0</v>
      </c>
      <c r="J945" s="128">
        <v>2130507</v>
      </c>
      <c r="K945" s="128">
        <v>132</v>
      </c>
      <c r="O945" s="128">
        <v>2140308</v>
      </c>
      <c r="Q945" s="205">
        <f t="shared" si="173"/>
        <v>0</v>
      </c>
      <c r="R945" s="222">
        <f t="shared" si="175"/>
        <v>0</v>
      </c>
    </row>
    <row r="946" ht="14.25" spans="1:18">
      <c r="A946" s="140" t="s">
        <v>781</v>
      </c>
      <c r="B946" s="213"/>
      <c r="C946" s="216">
        <v>0</v>
      </c>
      <c r="D946" s="212">
        <f t="shared" si="170"/>
        <v>0</v>
      </c>
      <c r="E946" s="60"/>
      <c r="F946" s="213"/>
      <c r="G946" s="214" t="s">
        <v>67</v>
      </c>
      <c r="H946" s="215">
        <v>2140399</v>
      </c>
      <c r="I946" s="128">
        <v>0</v>
      </c>
      <c r="J946" s="128">
        <v>2130508</v>
      </c>
      <c r="K946" s="128">
        <v>0</v>
      </c>
      <c r="O946" s="128">
        <v>2140399</v>
      </c>
      <c r="Q946" s="205">
        <f t="shared" si="173"/>
        <v>0</v>
      </c>
      <c r="R946" s="222">
        <f t="shared" si="175"/>
        <v>0</v>
      </c>
    </row>
    <row r="947" ht="14.25" spans="1:18">
      <c r="A947" s="140" t="s">
        <v>782</v>
      </c>
      <c r="B947" s="210">
        <f t="shared" ref="B947:C947" si="177">SUM(B948:B951)</f>
        <v>709</v>
      </c>
      <c r="C947" s="211">
        <f t="shared" si="177"/>
        <v>0</v>
      </c>
      <c r="D947" s="212">
        <f t="shared" si="170"/>
        <v>0</v>
      </c>
      <c r="E947" s="60"/>
      <c r="F947" s="213">
        <f>SUM(F948:F951)</f>
        <v>0</v>
      </c>
      <c r="G947" s="214" t="s">
        <v>65</v>
      </c>
      <c r="H947" s="215">
        <v>21404</v>
      </c>
      <c r="I947" s="128">
        <v>709</v>
      </c>
      <c r="J947" s="128">
        <v>2130550</v>
      </c>
      <c r="K947" s="128">
        <v>0</v>
      </c>
      <c r="O947" s="128">
        <v>21404</v>
      </c>
      <c r="Q947" s="205">
        <f t="shared" si="173"/>
        <v>0</v>
      </c>
      <c r="R947" s="222">
        <f t="shared" si="175"/>
        <v>0</v>
      </c>
    </row>
    <row r="948" ht="14.25" spans="1:18">
      <c r="A948" s="140" t="s">
        <v>783</v>
      </c>
      <c r="B948" s="213">
        <v>65</v>
      </c>
      <c r="C948" s="216">
        <v>0</v>
      </c>
      <c r="D948" s="212">
        <f t="shared" si="170"/>
        <v>0</v>
      </c>
      <c r="E948" s="60"/>
      <c r="F948" s="213"/>
      <c r="G948" s="214" t="s">
        <v>67</v>
      </c>
      <c r="H948" s="215">
        <v>2140401</v>
      </c>
      <c r="I948" s="128">
        <v>65</v>
      </c>
      <c r="J948" s="128">
        <v>2130599</v>
      </c>
      <c r="K948" s="128">
        <v>11782</v>
      </c>
      <c r="O948" s="128">
        <v>2140401</v>
      </c>
      <c r="Q948" s="205">
        <f t="shared" si="173"/>
        <v>0</v>
      </c>
      <c r="R948" s="222">
        <f t="shared" si="175"/>
        <v>0</v>
      </c>
    </row>
    <row r="949" ht="14.25" spans="1:18">
      <c r="A949" s="140" t="s">
        <v>784</v>
      </c>
      <c r="B949" s="213">
        <v>525</v>
      </c>
      <c r="C949" s="216">
        <v>0</v>
      </c>
      <c r="D949" s="212">
        <f t="shared" si="170"/>
        <v>0</v>
      </c>
      <c r="E949" s="60"/>
      <c r="F949" s="213"/>
      <c r="G949" s="214" t="s">
        <v>67</v>
      </c>
      <c r="H949" s="215">
        <v>2140402</v>
      </c>
      <c r="I949" s="128">
        <v>525</v>
      </c>
      <c r="J949" s="128">
        <v>21307</v>
      </c>
      <c r="K949" s="128">
        <v>3161</v>
      </c>
      <c r="O949" s="128">
        <v>2140402</v>
      </c>
      <c r="Q949" s="205">
        <f t="shared" si="173"/>
        <v>0</v>
      </c>
      <c r="R949" s="222">
        <f t="shared" si="175"/>
        <v>0</v>
      </c>
    </row>
    <row r="950" ht="14.25" spans="1:18">
      <c r="A950" s="140" t="s">
        <v>785</v>
      </c>
      <c r="B950" s="213">
        <v>102</v>
      </c>
      <c r="C950" s="216">
        <v>0</v>
      </c>
      <c r="D950" s="212">
        <f t="shared" si="170"/>
        <v>0</v>
      </c>
      <c r="E950" s="60"/>
      <c r="F950" s="213"/>
      <c r="G950" s="214" t="s">
        <v>67</v>
      </c>
      <c r="H950" s="215">
        <v>2140403</v>
      </c>
      <c r="I950" s="128">
        <v>102</v>
      </c>
      <c r="J950" s="128">
        <v>2130701</v>
      </c>
      <c r="K950" s="128">
        <v>2541</v>
      </c>
      <c r="O950" s="128">
        <v>2140403</v>
      </c>
      <c r="Q950" s="205">
        <f t="shared" si="173"/>
        <v>0</v>
      </c>
      <c r="R950" s="222">
        <f t="shared" si="175"/>
        <v>0</v>
      </c>
    </row>
    <row r="951" ht="14.25" spans="1:18">
      <c r="A951" s="140" t="s">
        <v>786</v>
      </c>
      <c r="B951" s="213">
        <v>17</v>
      </c>
      <c r="C951" s="216">
        <v>0</v>
      </c>
      <c r="D951" s="212">
        <f t="shared" si="170"/>
        <v>0</v>
      </c>
      <c r="E951" s="60"/>
      <c r="F951" s="213"/>
      <c r="G951" s="214" t="s">
        <v>67</v>
      </c>
      <c r="H951" s="215">
        <v>2140499</v>
      </c>
      <c r="I951" s="128">
        <v>17</v>
      </c>
      <c r="J951" s="128">
        <v>2130704</v>
      </c>
      <c r="K951" s="128">
        <v>0</v>
      </c>
      <c r="O951" s="128">
        <v>2140499</v>
      </c>
      <c r="Q951" s="205">
        <f t="shared" si="173"/>
        <v>0</v>
      </c>
      <c r="R951" s="222">
        <f t="shared" si="175"/>
        <v>0</v>
      </c>
    </row>
    <row r="952" ht="14.25" spans="1:18">
      <c r="A952" s="140" t="s">
        <v>787</v>
      </c>
      <c r="B952" s="210">
        <v>0</v>
      </c>
      <c r="C952" s="211">
        <f t="shared" ref="B952:C952" si="178">SUM(C953:C958)</f>
        <v>0</v>
      </c>
      <c r="D952" s="212">
        <f t="shared" si="170"/>
        <v>0</v>
      </c>
      <c r="E952" s="60"/>
      <c r="F952" s="213">
        <f>SUM(F953:F958)</f>
        <v>0</v>
      </c>
      <c r="G952" s="214" t="s">
        <v>65</v>
      </c>
      <c r="H952" s="215">
        <v>21405</v>
      </c>
      <c r="I952" s="128">
        <v>0</v>
      </c>
      <c r="J952" s="128">
        <v>2130705</v>
      </c>
      <c r="K952" s="128">
        <v>0</v>
      </c>
      <c r="O952" s="128">
        <v>21405</v>
      </c>
      <c r="Q952" s="205">
        <f t="shared" si="173"/>
        <v>0</v>
      </c>
      <c r="R952" s="222">
        <f t="shared" si="175"/>
        <v>0</v>
      </c>
    </row>
    <row r="953" ht="14.25" spans="1:18">
      <c r="A953" s="140" t="s">
        <v>66</v>
      </c>
      <c r="B953" s="213"/>
      <c r="C953" s="216">
        <v>0</v>
      </c>
      <c r="D953" s="212">
        <f t="shared" si="170"/>
        <v>0</v>
      </c>
      <c r="E953" s="60"/>
      <c r="F953" s="213"/>
      <c r="G953" s="214" t="s">
        <v>67</v>
      </c>
      <c r="H953" s="215">
        <v>2140501</v>
      </c>
      <c r="I953" s="128">
        <v>0</v>
      </c>
      <c r="J953" s="128">
        <v>2130706</v>
      </c>
      <c r="K953" s="128">
        <v>500</v>
      </c>
      <c r="O953" s="128">
        <v>2140501</v>
      </c>
      <c r="Q953" s="205">
        <f t="shared" si="173"/>
        <v>0</v>
      </c>
      <c r="R953" s="222">
        <f t="shared" si="175"/>
        <v>0</v>
      </c>
    </row>
    <row r="954" ht="14.25" spans="1:18">
      <c r="A954" s="140" t="s">
        <v>68</v>
      </c>
      <c r="B954" s="213"/>
      <c r="C954" s="216">
        <v>0</v>
      </c>
      <c r="D954" s="212">
        <f t="shared" si="170"/>
        <v>0</v>
      </c>
      <c r="E954" s="60"/>
      <c r="F954" s="213"/>
      <c r="G954" s="214" t="s">
        <v>67</v>
      </c>
      <c r="H954" s="215">
        <v>2140502</v>
      </c>
      <c r="I954" s="128">
        <v>0</v>
      </c>
      <c r="J954" s="128">
        <v>2130707</v>
      </c>
      <c r="K954" s="128">
        <v>120</v>
      </c>
      <c r="O954" s="128">
        <v>2140502</v>
      </c>
      <c r="Q954" s="205">
        <f t="shared" si="173"/>
        <v>0</v>
      </c>
      <c r="R954" s="222">
        <f t="shared" si="175"/>
        <v>0</v>
      </c>
    </row>
    <row r="955" ht="14.25" spans="1:18">
      <c r="A955" s="140" t="s">
        <v>69</v>
      </c>
      <c r="B955" s="213"/>
      <c r="C955" s="216">
        <v>0</v>
      </c>
      <c r="D955" s="212">
        <f t="shared" si="170"/>
        <v>0</v>
      </c>
      <c r="E955" s="60"/>
      <c r="F955" s="213"/>
      <c r="G955" s="214" t="s">
        <v>67</v>
      </c>
      <c r="H955" s="215">
        <v>2140503</v>
      </c>
      <c r="I955" s="128">
        <v>0</v>
      </c>
      <c r="J955" s="128">
        <v>2130799</v>
      </c>
      <c r="K955" s="128">
        <v>0</v>
      </c>
      <c r="O955" s="128">
        <v>2140503</v>
      </c>
      <c r="Q955" s="205">
        <f t="shared" si="173"/>
        <v>0</v>
      </c>
      <c r="R955" s="222">
        <f t="shared" si="175"/>
        <v>0</v>
      </c>
    </row>
    <row r="956" ht="14.25" spans="1:18">
      <c r="A956" s="140" t="s">
        <v>773</v>
      </c>
      <c r="B956" s="213"/>
      <c r="C956" s="216">
        <v>0</v>
      </c>
      <c r="D956" s="212">
        <f t="shared" si="170"/>
        <v>0</v>
      </c>
      <c r="E956" s="60"/>
      <c r="F956" s="213"/>
      <c r="G956" s="214" t="s">
        <v>67</v>
      </c>
      <c r="H956" s="215">
        <v>2140504</v>
      </c>
      <c r="I956" s="128">
        <v>0</v>
      </c>
      <c r="J956" s="128">
        <v>21308</v>
      </c>
      <c r="K956" s="128">
        <v>898</v>
      </c>
      <c r="O956" s="128">
        <v>2140504</v>
      </c>
      <c r="Q956" s="205">
        <f t="shared" si="173"/>
        <v>0</v>
      </c>
      <c r="R956" s="222">
        <f t="shared" si="175"/>
        <v>0</v>
      </c>
    </row>
    <row r="957" ht="14.25" spans="1:18">
      <c r="A957" s="140" t="s">
        <v>788</v>
      </c>
      <c r="B957" s="213"/>
      <c r="C957" s="216">
        <v>0</v>
      </c>
      <c r="D957" s="212">
        <f t="shared" si="170"/>
        <v>0</v>
      </c>
      <c r="E957" s="60"/>
      <c r="F957" s="213"/>
      <c r="G957" s="214" t="s">
        <v>67</v>
      </c>
      <c r="H957" s="215">
        <v>2140505</v>
      </c>
      <c r="I957" s="128">
        <v>0</v>
      </c>
      <c r="J957" s="128">
        <v>2130801</v>
      </c>
      <c r="K957" s="128">
        <v>0</v>
      </c>
      <c r="O957" s="128">
        <v>2140505</v>
      </c>
      <c r="Q957" s="205">
        <f t="shared" si="173"/>
        <v>0</v>
      </c>
      <c r="R957" s="222">
        <f t="shared" si="175"/>
        <v>0</v>
      </c>
    </row>
    <row r="958" ht="14.25" spans="1:18">
      <c r="A958" s="140" t="s">
        <v>789</v>
      </c>
      <c r="B958" s="213"/>
      <c r="C958" s="216">
        <v>0</v>
      </c>
      <c r="D958" s="212">
        <f t="shared" si="170"/>
        <v>0</v>
      </c>
      <c r="E958" s="60"/>
      <c r="F958" s="213"/>
      <c r="G958" s="214" t="s">
        <v>67</v>
      </c>
      <c r="H958" s="215">
        <v>2140599</v>
      </c>
      <c r="I958" s="128">
        <v>0</v>
      </c>
      <c r="J958" s="128">
        <v>2130802</v>
      </c>
      <c r="K958" s="128">
        <v>0</v>
      </c>
      <c r="O958" s="128">
        <v>2140599</v>
      </c>
      <c r="Q958" s="205">
        <f t="shared" si="173"/>
        <v>0</v>
      </c>
      <c r="R958" s="222">
        <f t="shared" si="175"/>
        <v>0</v>
      </c>
    </row>
    <row r="959" ht="14.25" spans="1:18">
      <c r="A959" s="140" t="s">
        <v>790</v>
      </c>
      <c r="B959" s="210">
        <f t="shared" ref="B959:C959" si="179">SUM(B960:B963)</f>
        <v>3802</v>
      </c>
      <c r="C959" s="211">
        <f t="shared" si="179"/>
        <v>1132</v>
      </c>
      <c r="D959" s="212">
        <f t="shared" si="170"/>
        <v>29.7738032614413</v>
      </c>
      <c r="E959" s="60"/>
      <c r="F959" s="213">
        <f>SUM(F960:F963)</f>
        <v>0</v>
      </c>
      <c r="G959" s="214" t="s">
        <v>65</v>
      </c>
      <c r="H959" s="215">
        <v>21406</v>
      </c>
      <c r="I959" s="128">
        <v>3802</v>
      </c>
      <c r="J959" s="128">
        <v>2130803</v>
      </c>
      <c r="K959" s="128">
        <v>874</v>
      </c>
      <c r="O959" s="128">
        <v>21406</v>
      </c>
      <c r="Q959" s="205">
        <f t="shared" si="173"/>
        <v>0</v>
      </c>
      <c r="R959" s="222">
        <f t="shared" si="175"/>
        <v>0</v>
      </c>
    </row>
    <row r="960" ht="14.25" spans="1:18">
      <c r="A960" s="140" t="s">
        <v>791</v>
      </c>
      <c r="B960" s="128">
        <v>3802</v>
      </c>
      <c r="C960" s="216">
        <v>0</v>
      </c>
      <c r="D960" s="212">
        <f t="shared" si="170"/>
        <v>0</v>
      </c>
      <c r="E960" s="60"/>
      <c r="F960" s="213"/>
      <c r="G960" s="214" t="s">
        <v>67</v>
      </c>
      <c r="H960" s="215">
        <v>2140601</v>
      </c>
      <c r="I960" s="128">
        <v>3802</v>
      </c>
      <c r="J960" s="128">
        <v>2130804</v>
      </c>
      <c r="K960" s="128">
        <v>24</v>
      </c>
      <c r="O960" s="128">
        <v>2140601</v>
      </c>
      <c r="Q960" s="205">
        <f t="shared" si="173"/>
        <v>0</v>
      </c>
      <c r="R960" s="222">
        <f t="shared" si="175"/>
        <v>0</v>
      </c>
    </row>
    <row r="961" ht="14.25" spans="1:18">
      <c r="A961" s="140" t="s">
        <v>792</v>
      </c>
      <c r="B961" s="213"/>
      <c r="C961" s="216">
        <v>1132</v>
      </c>
      <c r="D961" s="212">
        <f t="shared" si="170"/>
        <v>0</v>
      </c>
      <c r="E961" s="60"/>
      <c r="F961" s="213"/>
      <c r="G961" s="214" t="s">
        <v>67</v>
      </c>
      <c r="H961" s="215">
        <v>2140602</v>
      </c>
      <c r="I961" s="128">
        <v>0</v>
      </c>
      <c r="J961" s="128">
        <v>2130805</v>
      </c>
      <c r="K961" s="128">
        <v>0</v>
      </c>
      <c r="O961" s="128">
        <v>2140602</v>
      </c>
      <c r="P961" s="206">
        <v>11320000</v>
      </c>
      <c r="Q961" s="205">
        <f t="shared" si="173"/>
        <v>1132</v>
      </c>
      <c r="R961" s="222">
        <f t="shared" si="175"/>
        <v>1132</v>
      </c>
    </row>
    <row r="962" ht="14.25" spans="1:18">
      <c r="A962" s="140" t="s">
        <v>793</v>
      </c>
      <c r="B962" s="213"/>
      <c r="C962" s="216">
        <v>0</v>
      </c>
      <c r="D962" s="212">
        <f t="shared" si="170"/>
        <v>0</v>
      </c>
      <c r="E962" s="60"/>
      <c r="F962" s="213"/>
      <c r="G962" s="214" t="s">
        <v>67</v>
      </c>
      <c r="H962" s="215">
        <v>2140603</v>
      </c>
      <c r="I962" s="128">
        <v>0</v>
      </c>
      <c r="J962" s="128">
        <v>2130899</v>
      </c>
      <c r="K962" s="128">
        <v>0</v>
      </c>
      <c r="O962" s="128">
        <v>2140603</v>
      </c>
      <c r="Q962" s="205">
        <f t="shared" si="173"/>
        <v>0</v>
      </c>
      <c r="R962" s="222">
        <f t="shared" si="175"/>
        <v>0</v>
      </c>
    </row>
    <row r="963" ht="14.25" spans="1:18">
      <c r="A963" s="140" t="s">
        <v>794</v>
      </c>
      <c r="B963" s="213"/>
      <c r="C963" s="216">
        <v>0</v>
      </c>
      <c r="D963" s="212">
        <f t="shared" si="170"/>
        <v>0</v>
      </c>
      <c r="E963" s="60"/>
      <c r="F963" s="213"/>
      <c r="G963" s="214" t="s">
        <v>67</v>
      </c>
      <c r="H963" s="215">
        <v>2140699</v>
      </c>
      <c r="I963" s="128">
        <v>0</v>
      </c>
      <c r="J963" s="128">
        <v>21309</v>
      </c>
      <c r="K963" s="128">
        <v>4</v>
      </c>
      <c r="O963" s="128">
        <v>2140699</v>
      </c>
      <c r="Q963" s="205">
        <f t="shared" si="173"/>
        <v>0</v>
      </c>
      <c r="R963" s="222">
        <f t="shared" si="175"/>
        <v>0</v>
      </c>
    </row>
    <row r="964" ht="14.25" spans="1:18">
      <c r="A964" s="140" t="s">
        <v>795</v>
      </c>
      <c r="B964" s="210">
        <f t="shared" ref="B964:C964" si="180">SUM(B965:B966)</f>
        <v>0</v>
      </c>
      <c r="C964" s="211">
        <f t="shared" si="180"/>
        <v>0</v>
      </c>
      <c r="D964" s="212">
        <f t="shared" si="170"/>
        <v>0</v>
      </c>
      <c r="E964" s="60"/>
      <c r="F964" s="213">
        <f>SUM(F965:F966)</f>
        <v>0</v>
      </c>
      <c r="G964" s="214" t="s">
        <v>65</v>
      </c>
      <c r="H964" s="215">
        <v>21499</v>
      </c>
      <c r="I964" s="128">
        <v>0</v>
      </c>
      <c r="J964" s="128">
        <v>2130901</v>
      </c>
      <c r="K964" s="128">
        <v>0</v>
      </c>
      <c r="O964" s="128">
        <v>21499</v>
      </c>
      <c r="Q964" s="205">
        <f t="shared" si="173"/>
        <v>0</v>
      </c>
      <c r="R964" s="222">
        <f t="shared" si="175"/>
        <v>0</v>
      </c>
    </row>
    <row r="965" ht="14.25" spans="1:18">
      <c r="A965" s="140" t="s">
        <v>796</v>
      </c>
      <c r="B965" s="213"/>
      <c r="C965" s="216">
        <v>0</v>
      </c>
      <c r="D965" s="212">
        <f t="shared" si="170"/>
        <v>0</v>
      </c>
      <c r="E965" s="60"/>
      <c r="F965" s="213"/>
      <c r="G965" s="214" t="s">
        <v>67</v>
      </c>
      <c r="H965" s="215">
        <v>2149901</v>
      </c>
      <c r="I965" s="128">
        <v>0</v>
      </c>
      <c r="J965" s="128">
        <v>2130999</v>
      </c>
      <c r="K965" s="128">
        <v>4</v>
      </c>
      <c r="O965" s="128">
        <v>2149901</v>
      </c>
      <c r="Q965" s="205">
        <f t="shared" si="173"/>
        <v>0</v>
      </c>
      <c r="R965" s="222">
        <f t="shared" si="175"/>
        <v>0</v>
      </c>
    </row>
    <row r="966" ht="14.25" spans="1:18">
      <c r="A966" s="140" t="s">
        <v>797</v>
      </c>
      <c r="B966" s="213"/>
      <c r="C966" s="216">
        <v>0</v>
      </c>
      <c r="D966" s="212">
        <f t="shared" ref="D966:D1029" si="181">IF(B966=0,,C966/B966*100)</f>
        <v>0</v>
      </c>
      <c r="E966" s="60"/>
      <c r="F966" s="213"/>
      <c r="G966" s="214" t="s">
        <v>67</v>
      </c>
      <c r="H966" s="215">
        <v>2149999</v>
      </c>
      <c r="I966" s="128">
        <v>0</v>
      </c>
      <c r="J966" s="128">
        <v>21399</v>
      </c>
      <c r="K966" s="128">
        <v>0</v>
      </c>
      <c r="O966" s="128">
        <v>2149999</v>
      </c>
      <c r="Q966" s="205">
        <f t="shared" si="173"/>
        <v>0</v>
      </c>
      <c r="R966" s="222">
        <f t="shared" si="175"/>
        <v>0</v>
      </c>
    </row>
    <row r="967" ht="14.25" spans="1:18">
      <c r="A967" s="140" t="s">
        <v>798</v>
      </c>
      <c r="B967" s="210">
        <f t="shared" ref="B967:C967" si="182">SUM(B968,B978,B994,B999,B1010,B1017,B1025)</f>
        <v>1867</v>
      </c>
      <c r="C967" s="211">
        <f t="shared" si="182"/>
        <v>200</v>
      </c>
      <c r="D967" s="212">
        <f t="shared" si="181"/>
        <v>10.7123727905731</v>
      </c>
      <c r="E967" s="60"/>
      <c r="F967" s="213">
        <f>SUM(F968,F978,F994,F999,F1010,F1017,F1025)</f>
        <v>0</v>
      </c>
      <c r="G967" s="214" t="s">
        <v>63</v>
      </c>
      <c r="H967" s="215">
        <v>215</v>
      </c>
      <c r="I967" s="128">
        <v>1867</v>
      </c>
      <c r="J967" s="128">
        <v>2139901</v>
      </c>
      <c r="K967" s="128">
        <v>0</v>
      </c>
      <c r="O967" s="128">
        <v>215</v>
      </c>
      <c r="Q967" s="205">
        <f t="shared" si="173"/>
        <v>0</v>
      </c>
      <c r="R967" s="222">
        <f t="shared" si="175"/>
        <v>0</v>
      </c>
    </row>
    <row r="968" ht="14.25" spans="1:18">
      <c r="A968" s="140" t="s">
        <v>799</v>
      </c>
      <c r="B968" s="210">
        <f t="shared" ref="B968:C968" si="183">SUM(B969:B977)</f>
        <v>0</v>
      </c>
      <c r="C968" s="211">
        <f t="shared" si="183"/>
        <v>0</v>
      </c>
      <c r="D968" s="212">
        <f t="shared" si="181"/>
        <v>0</v>
      </c>
      <c r="E968" s="60"/>
      <c r="F968" s="213">
        <f>SUM(F969:F977)</f>
        <v>0</v>
      </c>
      <c r="G968" s="214" t="s">
        <v>65</v>
      </c>
      <c r="H968" s="215">
        <v>21501</v>
      </c>
      <c r="I968" s="128">
        <v>0</v>
      </c>
      <c r="J968" s="128">
        <v>2139999</v>
      </c>
      <c r="K968" s="128">
        <v>0</v>
      </c>
      <c r="O968" s="128">
        <v>21501</v>
      </c>
      <c r="Q968" s="205">
        <f t="shared" si="173"/>
        <v>0</v>
      </c>
      <c r="R968" s="222">
        <f t="shared" si="175"/>
        <v>0</v>
      </c>
    </row>
    <row r="969" ht="14.25" spans="1:18">
      <c r="A969" s="140" t="s">
        <v>66</v>
      </c>
      <c r="B969" s="213"/>
      <c r="C969" s="216">
        <v>0</v>
      </c>
      <c r="D969" s="212">
        <f t="shared" si="181"/>
        <v>0</v>
      </c>
      <c r="E969" s="60"/>
      <c r="F969" s="213"/>
      <c r="G969" s="214" t="s">
        <v>67</v>
      </c>
      <c r="H969" s="215">
        <v>2150101</v>
      </c>
      <c r="I969" s="128">
        <v>0</v>
      </c>
      <c r="J969" s="128">
        <v>214</v>
      </c>
      <c r="K969" s="128">
        <v>14882</v>
      </c>
      <c r="O969" s="128">
        <v>2150101</v>
      </c>
      <c r="Q969" s="205">
        <f t="shared" si="173"/>
        <v>0</v>
      </c>
      <c r="R969" s="222">
        <f t="shared" si="175"/>
        <v>0</v>
      </c>
    </row>
    <row r="970" ht="14.25" spans="1:18">
      <c r="A970" s="140" t="s">
        <v>68</v>
      </c>
      <c r="B970" s="213"/>
      <c r="C970" s="216">
        <v>0</v>
      </c>
      <c r="D970" s="212">
        <f t="shared" si="181"/>
        <v>0</v>
      </c>
      <c r="E970" s="60"/>
      <c r="F970" s="213"/>
      <c r="G970" s="214" t="s">
        <v>67</v>
      </c>
      <c r="H970" s="215">
        <v>2150102</v>
      </c>
      <c r="I970" s="128">
        <v>0</v>
      </c>
      <c r="J970" s="128">
        <v>21401</v>
      </c>
      <c r="K970" s="128">
        <v>10371</v>
      </c>
      <c r="O970" s="128">
        <v>2150102</v>
      </c>
      <c r="Q970" s="205">
        <f t="shared" si="173"/>
        <v>0</v>
      </c>
      <c r="R970" s="222">
        <f t="shared" si="175"/>
        <v>0</v>
      </c>
    </row>
    <row r="971" ht="14.25" spans="1:18">
      <c r="A971" s="140" t="s">
        <v>69</v>
      </c>
      <c r="B971" s="213"/>
      <c r="C971" s="216">
        <v>0</v>
      </c>
      <c r="D971" s="212">
        <f t="shared" si="181"/>
        <v>0</v>
      </c>
      <c r="E971" s="60"/>
      <c r="F971" s="213"/>
      <c r="G971" s="214" t="s">
        <v>67</v>
      </c>
      <c r="H971" s="215">
        <v>2150103</v>
      </c>
      <c r="I971" s="128">
        <v>0</v>
      </c>
      <c r="J971" s="128">
        <v>2140101</v>
      </c>
      <c r="K971" s="128">
        <v>59</v>
      </c>
      <c r="O971" s="128">
        <v>2150103</v>
      </c>
      <c r="Q971" s="205">
        <f t="shared" si="173"/>
        <v>0</v>
      </c>
      <c r="R971" s="222">
        <f t="shared" si="175"/>
        <v>0</v>
      </c>
    </row>
    <row r="972" ht="14.25" spans="1:18">
      <c r="A972" s="140" t="s">
        <v>800</v>
      </c>
      <c r="B972" s="213"/>
      <c r="C972" s="216">
        <v>0</v>
      </c>
      <c r="D972" s="212">
        <f t="shared" si="181"/>
        <v>0</v>
      </c>
      <c r="E972" s="60"/>
      <c r="F972" s="213"/>
      <c r="G972" s="214" t="s">
        <v>67</v>
      </c>
      <c r="H972" s="215">
        <v>2150104</v>
      </c>
      <c r="I972" s="128">
        <v>0</v>
      </c>
      <c r="J972" s="128">
        <v>2140102</v>
      </c>
      <c r="K972" s="128">
        <v>8</v>
      </c>
      <c r="O972" s="128">
        <v>2150104</v>
      </c>
      <c r="Q972" s="205">
        <f t="shared" si="173"/>
        <v>0</v>
      </c>
      <c r="R972" s="222">
        <f t="shared" si="175"/>
        <v>0</v>
      </c>
    </row>
    <row r="973" ht="14.25" spans="1:18">
      <c r="A973" s="140" t="s">
        <v>801</v>
      </c>
      <c r="B973" s="213"/>
      <c r="C973" s="216">
        <v>0</v>
      </c>
      <c r="D973" s="212">
        <f t="shared" si="181"/>
        <v>0</v>
      </c>
      <c r="E973" s="60"/>
      <c r="F973" s="213"/>
      <c r="G973" s="214" t="s">
        <v>67</v>
      </c>
      <c r="H973" s="215">
        <v>2150105</v>
      </c>
      <c r="I973" s="128">
        <v>0</v>
      </c>
      <c r="J973" s="128">
        <v>2140103</v>
      </c>
      <c r="K973" s="128">
        <v>0</v>
      </c>
      <c r="O973" s="128">
        <v>2150105</v>
      </c>
      <c r="Q973" s="205">
        <f t="shared" si="173"/>
        <v>0</v>
      </c>
      <c r="R973" s="222">
        <f t="shared" si="175"/>
        <v>0</v>
      </c>
    </row>
    <row r="974" ht="14.25" spans="1:18">
      <c r="A974" s="140" t="s">
        <v>802</v>
      </c>
      <c r="B974" s="213"/>
      <c r="C974" s="216">
        <v>0</v>
      </c>
      <c r="D974" s="212">
        <f t="shared" si="181"/>
        <v>0</v>
      </c>
      <c r="E974" s="60"/>
      <c r="F974" s="213"/>
      <c r="G974" s="214" t="s">
        <v>67</v>
      </c>
      <c r="H974" s="215">
        <v>2150106</v>
      </c>
      <c r="I974" s="128">
        <v>0</v>
      </c>
      <c r="J974" s="128">
        <v>2140104</v>
      </c>
      <c r="K974" s="128">
        <v>10022</v>
      </c>
      <c r="O974" s="128">
        <v>2150106</v>
      </c>
      <c r="Q974" s="205">
        <f t="shared" si="173"/>
        <v>0</v>
      </c>
      <c r="R974" s="222">
        <f t="shared" si="175"/>
        <v>0</v>
      </c>
    </row>
    <row r="975" ht="14.25" spans="1:18">
      <c r="A975" s="140" t="s">
        <v>803</v>
      </c>
      <c r="B975" s="213"/>
      <c r="C975" s="216">
        <v>0</v>
      </c>
      <c r="D975" s="212">
        <f t="shared" si="181"/>
        <v>0</v>
      </c>
      <c r="E975" s="60"/>
      <c r="F975" s="213"/>
      <c r="G975" s="214" t="s">
        <v>67</v>
      </c>
      <c r="H975" s="215">
        <v>2150107</v>
      </c>
      <c r="I975" s="128">
        <v>0</v>
      </c>
      <c r="J975" s="128">
        <v>2140106</v>
      </c>
      <c r="K975" s="128">
        <v>32</v>
      </c>
      <c r="O975" s="128">
        <v>2150107</v>
      </c>
      <c r="Q975" s="205">
        <f t="shared" si="173"/>
        <v>0</v>
      </c>
      <c r="R975" s="222">
        <f t="shared" si="175"/>
        <v>0</v>
      </c>
    </row>
    <row r="976" ht="14.25" spans="1:18">
      <c r="A976" s="140" t="s">
        <v>804</v>
      </c>
      <c r="B976" s="213"/>
      <c r="C976" s="216">
        <v>0</v>
      </c>
      <c r="D976" s="212">
        <f t="shared" si="181"/>
        <v>0</v>
      </c>
      <c r="E976" s="60"/>
      <c r="F976" s="213"/>
      <c r="G976" s="214" t="s">
        <v>67</v>
      </c>
      <c r="H976" s="215">
        <v>2150108</v>
      </c>
      <c r="I976" s="128">
        <v>0</v>
      </c>
      <c r="J976" s="128">
        <v>2140109</v>
      </c>
      <c r="K976" s="128">
        <v>0</v>
      </c>
      <c r="O976" s="128">
        <v>2150108</v>
      </c>
      <c r="Q976" s="205">
        <f t="shared" si="173"/>
        <v>0</v>
      </c>
      <c r="R976" s="222">
        <f t="shared" si="175"/>
        <v>0</v>
      </c>
    </row>
    <row r="977" ht="14.25" spans="1:18">
      <c r="A977" s="140" t="s">
        <v>805</v>
      </c>
      <c r="B977" s="213"/>
      <c r="C977" s="216">
        <v>0</v>
      </c>
      <c r="D977" s="212">
        <f t="shared" si="181"/>
        <v>0</v>
      </c>
      <c r="E977" s="60"/>
      <c r="F977" s="213"/>
      <c r="G977" s="214" t="s">
        <v>67</v>
      </c>
      <c r="H977" s="215">
        <v>2150199</v>
      </c>
      <c r="I977" s="128">
        <v>0</v>
      </c>
      <c r="J977" s="128">
        <v>2140110</v>
      </c>
      <c r="K977" s="128">
        <v>108</v>
      </c>
      <c r="O977" s="128">
        <v>2150199</v>
      </c>
      <c r="Q977" s="205">
        <f t="shared" si="173"/>
        <v>0</v>
      </c>
      <c r="R977" s="222">
        <f t="shared" si="175"/>
        <v>0</v>
      </c>
    </row>
    <row r="978" ht="14.25" spans="1:18">
      <c r="A978" s="140" t="s">
        <v>806</v>
      </c>
      <c r="B978" s="210">
        <f t="shared" ref="B978:C978" si="184">SUM(B979:B993)</f>
        <v>0</v>
      </c>
      <c r="C978" s="211">
        <f t="shared" si="184"/>
        <v>0</v>
      </c>
      <c r="D978" s="212">
        <f t="shared" si="181"/>
        <v>0</v>
      </c>
      <c r="E978" s="60"/>
      <c r="F978" s="213">
        <f>SUM(F979:F993)</f>
        <v>0</v>
      </c>
      <c r="G978" s="214" t="s">
        <v>65</v>
      </c>
      <c r="H978" s="215">
        <v>21502</v>
      </c>
      <c r="I978" s="128">
        <v>0</v>
      </c>
      <c r="J978" s="128">
        <v>2140111</v>
      </c>
      <c r="K978" s="128">
        <v>0</v>
      </c>
      <c r="O978" s="128">
        <v>21502</v>
      </c>
      <c r="Q978" s="205">
        <f t="shared" si="173"/>
        <v>0</v>
      </c>
      <c r="R978" s="222">
        <f t="shared" si="175"/>
        <v>0</v>
      </c>
    </row>
    <row r="979" ht="14.25" spans="1:18">
      <c r="A979" s="140" t="s">
        <v>66</v>
      </c>
      <c r="B979" s="213"/>
      <c r="C979" s="216">
        <v>0</v>
      </c>
      <c r="D979" s="212">
        <f t="shared" si="181"/>
        <v>0</v>
      </c>
      <c r="E979" s="60"/>
      <c r="F979" s="213"/>
      <c r="G979" s="214" t="s">
        <v>67</v>
      </c>
      <c r="H979" s="215">
        <v>2150201</v>
      </c>
      <c r="I979" s="128">
        <v>0</v>
      </c>
      <c r="J979" s="128">
        <v>2140112</v>
      </c>
      <c r="K979" s="128">
        <v>5</v>
      </c>
      <c r="O979" s="128">
        <v>2150201</v>
      </c>
      <c r="Q979" s="205">
        <f t="shared" si="173"/>
        <v>0</v>
      </c>
      <c r="R979" s="222">
        <f t="shared" si="175"/>
        <v>0</v>
      </c>
    </row>
    <row r="980" ht="14.25" spans="1:18">
      <c r="A980" s="140" t="s">
        <v>68</v>
      </c>
      <c r="B980" s="213"/>
      <c r="C980" s="216">
        <v>0</v>
      </c>
      <c r="D980" s="212">
        <f t="shared" si="181"/>
        <v>0</v>
      </c>
      <c r="E980" s="60"/>
      <c r="F980" s="213"/>
      <c r="G980" s="214" t="s">
        <v>67</v>
      </c>
      <c r="H980" s="215">
        <v>2150202</v>
      </c>
      <c r="I980" s="128">
        <v>0</v>
      </c>
      <c r="J980" s="128">
        <v>2140114</v>
      </c>
      <c r="K980" s="128">
        <v>0</v>
      </c>
      <c r="O980" s="128">
        <v>2150202</v>
      </c>
      <c r="Q980" s="205">
        <f t="shared" si="173"/>
        <v>0</v>
      </c>
      <c r="R980" s="222">
        <f t="shared" si="175"/>
        <v>0</v>
      </c>
    </row>
    <row r="981" ht="14.25" spans="1:18">
      <c r="A981" s="140" t="s">
        <v>69</v>
      </c>
      <c r="B981" s="213"/>
      <c r="C981" s="216">
        <v>0</v>
      </c>
      <c r="D981" s="212">
        <f t="shared" si="181"/>
        <v>0</v>
      </c>
      <c r="E981" s="60"/>
      <c r="F981" s="213"/>
      <c r="G981" s="214" t="s">
        <v>67</v>
      </c>
      <c r="H981" s="215">
        <v>2150203</v>
      </c>
      <c r="I981" s="128">
        <v>0</v>
      </c>
      <c r="J981" s="128">
        <v>2140122</v>
      </c>
      <c r="K981" s="128">
        <v>0</v>
      </c>
      <c r="O981" s="128">
        <v>2150203</v>
      </c>
      <c r="Q981" s="205">
        <f t="shared" si="173"/>
        <v>0</v>
      </c>
      <c r="R981" s="222">
        <f t="shared" si="175"/>
        <v>0</v>
      </c>
    </row>
    <row r="982" ht="14.25" spans="1:18">
      <c r="A982" s="140" t="s">
        <v>807</v>
      </c>
      <c r="B982" s="213"/>
      <c r="C982" s="216">
        <v>0</v>
      </c>
      <c r="D982" s="212">
        <f t="shared" si="181"/>
        <v>0</v>
      </c>
      <c r="E982" s="60"/>
      <c r="F982" s="213"/>
      <c r="G982" s="214" t="s">
        <v>67</v>
      </c>
      <c r="H982" s="215">
        <v>2150204</v>
      </c>
      <c r="I982" s="128">
        <v>0</v>
      </c>
      <c r="J982" s="128">
        <v>2140123</v>
      </c>
      <c r="K982" s="128">
        <v>0</v>
      </c>
      <c r="O982" s="128">
        <v>2150204</v>
      </c>
      <c r="Q982" s="205">
        <f t="shared" si="173"/>
        <v>0</v>
      </c>
      <c r="R982" s="222">
        <f t="shared" si="175"/>
        <v>0</v>
      </c>
    </row>
    <row r="983" ht="14.25" spans="1:18">
      <c r="A983" s="140" t="s">
        <v>808</v>
      </c>
      <c r="B983" s="213"/>
      <c r="C983" s="216">
        <v>0</v>
      </c>
      <c r="D983" s="212">
        <f t="shared" si="181"/>
        <v>0</v>
      </c>
      <c r="E983" s="60"/>
      <c r="F983" s="213"/>
      <c r="G983" s="214" t="s">
        <v>67</v>
      </c>
      <c r="H983" s="215">
        <v>2150205</v>
      </c>
      <c r="I983" s="128">
        <v>0</v>
      </c>
      <c r="J983" s="128">
        <v>2140127</v>
      </c>
      <c r="K983" s="128">
        <v>0</v>
      </c>
      <c r="O983" s="128">
        <v>2150205</v>
      </c>
      <c r="Q983" s="205">
        <f t="shared" si="173"/>
        <v>0</v>
      </c>
      <c r="R983" s="222">
        <f t="shared" si="175"/>
        <v>0</v>
      </c>
    </row>
    <row r="984" ht="14.25" spans="1:18">
      <c r="A984" s="140" t="s">
        <v>809</v>
      </c>
      <c r="B984" s="213"/>
      <c r="C984" s="216">
        <v>0</v>
      </c>
      <c r="D984" s="212">
        <f t="shared" si="181"/>
        <v>0</v>
      </c>
      <c r="E984" s="60"/>
      <c r="F984" s="213"/>
      <c r="G984" s="214" t="s">
        <v>67</v>
      </c>
      <c r="H984" s="215">
        <v>2150206</v>
      </c>
      <c r="I984" s="128">
        <v>0</v>
      </c>
      <c r="J984" s="128">
        <v>2140128</v>
      </c>
      <c r="K984" s="128">
        <v>0</v>
      </c>
      <c r="O984" s="128">
        <v>2150206</v>
      </c>
      <c r="Q984" s="205">
        <f t="shared" si="173"/>
        <v>0</v>
      </c>
      <c r="R984" s="222">
        <f t="shared" si="175"/>
        <v>0</v>
      </c>
    </row>
    <row r="985" ht="14.25" spans="1:18">
      <c r="A985" s="140" t="s">
        <v>810</v>
      </c>
      <c r="B985" s="213"/>
      <c r="C985" s="216">
        <v>0</v>
      </c>
      <c r="D985" s="212">
        <f t="shared" si="181"/>
        <v>0</v>
      </c>
      <c r="E985" s="60"/>
      <c r="F985" s="213"/>
      <c r="G985" s="214" t="s">
        <v>67</v>
      </c>
      <c r="H985" s="215">
        <v>2150207</v>
      </c>
      <c r="I985" s="128">
        <v>0</v>
      </c>
      <c r="J985" s="128">
        <v>2140129</v>
      </c>
      <c r="K985" s="128">
        <v>0</v>
      </c>
      <c r="O985" s="128">
        <v>2150207</v>
      </c>
      <c r="Q985" s="205">
        <f t="shared" si="173"/>
        <v>0</v>
      </c>
      <c r="R985" s="222">
        <f t="shared" si="175"/>
        <v>0</v>
      </c>
    </row>
    <row r="986" ht="14.25" spans="1:18">
      <c r="A986" s="140" t="s">
        <v>811</v>
      </c>
      <c r="B986" s="213"/>
      <c r="C986" s="216">
        <v>0</v>
      </c>
      <c r="D986" s="212">
        <f t="shared" si="181"/>
        <v>0</v>
      </c>
      <c r="E986" s="60"/>
      <c r="F986" s="213"/>
      <c r="G986" s="214" t="s">
        <v>67</v>
      </c>
      <c r="H986" s="215">
        <v>2150208</v>
      </c>
      <c r="I986" s="128">
        <v>0</v>
      </c>
      <c r="J986" s="128">
        <v>2140130</v>
      </c>
      <c r="K986" s="128">
        <v>0</v>
      </c>
      <c r="O986" s="128">
        <v>2150208</v>
      </c>
      <c r="Q986" s="205">
        <f t="shared" si="173"/>
        <v>0</v>
      </c>
      <c r="R986" s="222">
        <f t="shared" si="175"/>
        <v>0</v>
      </c>
    </row>
    <row r="987" ht="14.25" spans="1:18">
      <c r="A987" s="140" t="s">
        <v>812</v>
      </c>
      <c r="B987" s="213"/>
      <c r="C987" s="216">
        <v>0</v>
      </c>
      <c r="D987" s="212">
        <f t="shared" si="181"/>
        <v>0</v>
      </c>
      <c r="E987" s="60"/>
      <c r="F987" s="213"/>
      <c r="G987" s="214" t="s">
        <v>67</v>
      </c>
      <c r="H987" s="215">
        <v>2150209</v>
      </c>
      <c r="I987" s="128">
        <v>0</v>
      </c>
      <c r="J987" s="128">
        <v>2140131</v>
      </c>
      <c r="K987" s="128">
        <v>0</v>
      </c>
      <c r="O987" s="128">
        <v>2150209</v>
      </c>
      <c r="Q987" s="205">
        <f t="shared" si="173"/>
        <v>0</v>
      </c>
      <c r="R987" s="222">
        <f t="shared" si="175"/>
        <v>0</v>
      </c>
    </row>
    <row r="988" ht="14.25" spans="1:18">
      <c r="A988" s="140" t="s">
        <v>813</v>
      </c>
      <c r="B988" s="213"/>
      <c r="C988" s="216">
        <v>0</v>
      </c>
      <c r="D988" s="212">
        <f t="shared" si="181"/>
        <v>0</v>
      </c>
      <c r="E988" s="60"/>
      <c r="F988" s="213"/>
      <c r="G988" s="214" t="s">
        <v>67</v>
      </c>
      <c r="H988" s="215">
        <v>2150210</v>
      </c>
      <c r="I988" s="128">
        <v>0</v>
      </c>
      <c r="J988" s="128">
        <v>2140133</v>
      </c>
      <c r="K988" s="128">
        <v>0</v>
      </c>
      <c r="O988" s="128">
        <v>2150210</v>
      </c>
      <c r="Q988" s="205">
        <f t="shared" si="173"/>
        <v>0</v>
      </c>
      <c r="R988" s="222">
        <f t="shared" si="175"/>
        <v>0</v>
      </c>
    </row>
    <row r="989" ht="14.25" spans="1:18">
      <c r="A989" s="140" t="s">
        <v>814</v>
      </c>
      <c r="B989" s="213"/>
      <c r="C989" s="216">
        <v>0</v>
      </c>
      <c r="D989" s="212">
        <f t="shared" si="181"/>
        <v>0</v>
      </c>
      <c r="E989" s="60"/>
      <c r="F989" s="213"/>
      <c r="G989" s="214" t="s">
        <v>67</v>
      </c>
      <c r="H989" s="215">
        <v>2150212</v>
      </c>
      <c r="I989" s="128">
        <v>0</v>
      </c>
      <c r="J989" s="128">
        <v>2140136</v>
      </c>
      <c r="K989" s="128">
        <v>0</v>
      </c>
      <c r="O989" s="128">
        <v>2150212</v>
      </c>
      <c r="Q989" s="205">
        <f t="shared" ref="Q989:Q1052" si="185">ROUND(R989,0)</f>
        <v>0</v>
      </c>
      <c r="R989" s="222">
        <f t="shared" si="175"/>
        <v>0</v>
      </c>
    </row>
    <row r="990" ht="14.25" spans="1:18">
      <c r="A990" s="140" t="s">
        <v>815</v>
      </c>
      <c r="B990" s="213"/>
      <c r="C990" s="216">
        <v>0</v>
      </c>
      <c r="D990" s="212">
        <f t="shared" si="181"/>
        <v>0</v>
      </c>
      <c r="E990" s="60"/>
      <c r="F990" s="213"/>
      <c r="G990" s="214" t="s">
        <v>67</v>
      </c>
      <c r="H990" s="215">
        <v>2150213</v>
      </c>
      <c r="I990" s="128">
        <v>0</v>
      </c>
      <c r="J990" s="128">
        <v>2140138</v>
      </c>
      <c r="K990" s="128">
        <v>0</v>
      </c>
      <c r="O990" s="128">
        <v>2150213</v>
      </c>
      <c r="Q990" s="205">
        <f t="shared" si="185"/>
        <v>0</v>
      </c>
      <c r="R990" s="222">
        <f t="shared" si="175"/>
        <v>0</v>
      </c>
    </row>
    <row r="991" ht="14.25" spans="1:18">
      <c r="A991" s="140" t="s">
        <v>816</v>
      </c>
      <c r="B991" s="213"/>
      <c r="C991" s="216">
        <v>0</v>
      </c>
      <c r="D991" s="212">
        <f t="shared" si="181"/>
        <v>0</v>
      </c>
      <c r="E991" s="60"/>
      <c r="F991" s="213"/>
      <c r="G991" s="214" t="s">
        <v>67</v>
      </c>
      <c r="H991" s="215">
        <v>2150214</v>
      </c>
      <c r="I991" s="128">
        <v>0</v>
      </c>
      <c r="J991" s="128">
        <v>2140139</v>
      </c>
      <c r="K991" s="128">
        <v>0</v>
      </c>
      <c r="O991" s="128">
        <v>2150214</v>
      </c>
      <c r="Q991" s="205">
        <f t="shared" si="185"/>
        <v>0</v>
      </c>
      <c r="R991" s="222">
        <f t="shared" si="175"/>
        <v>0</v>
      </c>
    </row>
    <row r="992" ht="14.25" spans="1:18">
      <c r="A992" s="140" t="s">
        <v>817</v>
      </c>
      <c r="B992" s="213"/>
      <c r="C992" s="216">
        <v>0</v>
      </c>
      <c r="D992" s="212">
        <f t="shared" si="181"/>
        <v>0</v>
      </c>
      <c r="E992" s="60"/>
      <c r="F992" s="213"/>
      <c r="G992" s="214" t="s">
        <v>67</v>
      </c>
      <c r="H992" s="215">
        <v>2150215</v>
      </c>
      <c r="I992" s="128">
        <v>0</v>
      </c>
      <c r="J992" s="128">
        <v>2140199</v>
      </c>
      <c r="K992" s="128">
        <v>137</v>
      </c>
      <c r="O992" s="128">
        <v>2150215</v>
      </c>
      <c r="Q992" s="205">
        <f t="shared" si="185"/>
        <v>0</v>
      </c>
      <c r="R992" s="222">
        <f t="shared" si="175"/>
        <v>0</v>
      </c>
    </row>
    <row r="993" ht="14.25" spans="1:18">
      <c r="A993" s="140" t="s">
        <v>818</v>
      </c>
      <c r="B993" s="213"/>
      <c r="C993" s="216">
        <v>0</v>
      </c>
      <c r="D993" s="212">
        <f t="shared" si="181"/>
        <v>0</v>
      </c>
      <c r="E993" s="60"/>
      <c r="F993" s="213"/>
      <c r="G993" s="214" t="s">
        <v>67</v>
      </c>
      <c r="H993" s="215">
        <v>2150299</v>
      </c>
      <c r="I993" s="128">
        <v>0</v>
      </c>
      <c r="J993" s="128">
        <v>21402</v>
      </c>
      <c r="K993" s="128">
        <v>0</v>
      </c>
      <c r="O993" s="128">
        <v>2150299</v>
      </c>
      <c r="Q993" s="205">
        <f t="shared" si="185"/>
        <v>0</v>
      </c>
      <c r="R993" s="222">
        <f t="shared" si="175"/>
        <v>0</v>
      </c>
    </row>
    <row r="994" ht="14.25" spans="1:18">
      <c r="A994" s="140" t="s">
        <v>819</v>
      </c>
      <c r="B994" s="210">
        <f t="shared" ref="B994:C994" si="186">SUM(B995:B998)</f>
        <v>0</v>
      </c>
      <c r="C994" s="211">
        <f t="shared" si="186"/>
        <v>0</v>
      </c>
      <c r="D994" s="212">
        <f t="shared" si="181"/>
        <v>0</v>
      </c>
      <c r="E994" s="60"/>
      <c r="F994" s="213">
        <f>SUM(F995:F998)</f>
        <v>0</v>
      </c>
      <c r="G994" s="214" t="s">
        <v>65</v>
      </c>
      <c r="H994" s="215">
        <v>21503</v>
      </c>
      <c r="I994" s="128">
        <v>0</v>
      </c>
      <c r="J994" s="128">
        <v>2140201</v>
      </c>
      <c r="K994" s="128">
        <v>0</v>
      </c>
      <c r="O994" s="128">
        <v>21503</v>
      </c>
      <c r="Q994" s="205">
        <f t="shared" si="185"/>
        <v>0</v>
      </c>
      <c r="R994" s="222">
        <f t="shared" si="175"/>
        <v>0</v>
      </c>
    </row>
    <row r="995" ht="14.25" spans="1:18">
      <c r="A995" s="140" t="s">
        <v>66</v>
      </c>
      <c r="B995" s="213"/>
      <c r="C995" s="216">
        <v>0</v>
      </c>
      <c r="D995" s="212">
        <f t="shared" si="181"/>
        <v>0</v>
      </c>
      <c r="E995" s="60"/>
      <c r="F995" s="213"/>
      <c r="G995" s="214" t="s">
        <v>67</v>
      </c>
      <c r="H995" s="215">
        <v>2150301</v>
      </c>
      <c r="I995" s="128">
        <v>0</v>
      </c>
      <c r="J995" s="128">
        <v>2140202</v>
      </c>
      <c r="K995" s="128">
        <v>0</v>
      </c>
      <c r="O995" s="128">
        <v>2150301</v>
      </c>
      <c r="Q995" s="205">
        <f t="shared" si="185"/>
        <v>0</v>
      </c>
      <c r="R995" s="222">
        <f t="shared" si="175"/>
        <v>0</v>
      </c>
    </row>
    <row r="996" ht="14.25" spans="1:18">
      <c r="A996" s="140" t="s">
        <v>68</v>
      </c>
      <c r="B996" s="213"/>
      <c r="C996" s="216">
        <v>0</v>
      </c>
      <c r="D996" s="212">
        <f t="shared" si="181"/>
        <v>0</v>
      </c>
      <c r="E996" s="60"/>
      <c r="F996" s="213"/>
      <c r="G996" s="214" t="s">
        <v>67</v>
      </c>
      <c r="H996" s="215">
        <v>2150302</v>
      </c>
      <c r="I996" s="128">
        <v>0</v>
      </c>
      <c r="J996" s="128">
        <v>2140203</v>
      </c>
      <c r="K996" s="128">
        <v>0</v>
      </c>
      <c r="O996" s="128">
        <v>2150302</v>
      </c>
      <c r="Q996" s="205">
        <f t="shared" si="185"/>
        <v>0</v>
      </c>
      <c r="R996" s="222">
        <f t="shared" ref="R996:R1059" si="187">P996/10000</f>
        <v>0</v>
      </c>
    </row>
    <row r="997" ht="14.25" spans="1:18">
      <c r="A997" s="140" t="s">
        <v>69</v>
      </c>
      <c r="B997" s="213"/>
      <c r="C997" s="216">
        <v>0</v>
      </c>
      <c r="D997" s="212">
        <f t="shared" si="181"/>
        <v>0</v>
      </c>
      <c r="E997" s="60"/>
      <c r="F997" s="213"/>
      <c r="G997" s="214" t="s">
        <v>67</v>
      </c>
      <c r="H997" s="215">
        <v>2150303</v>
      </c>
      <c r="I997" s="128">
        <v>0</v>
      </c>
      <c r="J997" s="128">
        <v>2140204</v>
      </c>
      <c r="K997" s="128">
        <v>0</v>
      </c>
      <c r="O997" s="128">
        <v>2150303</v>
      </c>
      <c r="Q997" s="205">
        <f t="shared" si="185"/>
        <v>0</v>
      </c>
      <c r="R997" s="222">
        <f t="shared" si="187"/>
        <v>0</v>
      </c>
    </row>
    <row r="998" ht="14.25" spans="1:18">
      <c r="A998" s="140" t="s">
        <v>820</v>
      </c>
      <c r="B998" s="213"/>
      <c r="C998" s="216">
        <v>0</v>
      </c>
      <c r="D998" s="212">
        <f t="shared" si="181"/>
        <v>0</v>
      </c>
      <c r="E998" s="60"/>
      <c r="F998" s="213"/>
      <c r="G998" s="214" t="s">
        <v>67</v>
      </c>
      <c r="H998" s="215">
        <v>2150399</v>
      </c>
      <c r="I998" s="128">
        <v>0</v>
      </c>
      <c r="J998" s="128">
        <v>2140205</v>
      </c>
      <c r="K998" s="128">
        <v>0</v>
      </c>
      <c r="O998" s="128">
        <v>2150399</v>
      </c>
      <c r="Q998" s="205">
        <f t="shared" si="185"/>
        <v>0</v>
      </c>
      <c r="R998" s="222">
        <f t="shared" si="187"/>
        <v>0</v>
      </c>
    </row>
    <row r="999" ht="14.25" spans="1:18">
      <c r="A999" s="140" t="s">
        <v>821</v>
      </c>
      <c r="B999" s="210">
        <f t="shared" ref="B999:C999" si="188">SUM(B1000:B1009)</f>
        <v>0</v>
      </c>
      <c r="C999" s="211">
        <f t="shared" si="188"/>
        <v>0</v>
      </c>
      <c r="D999" s="212">
        <f t="shared" si="181"/>
        <v>0</v>
      </c>
      <c r="E999" s="60"/>
      <c r="F999" s="213">
        <f>SUM(F1000:F1009)</f>
        <v>0</v>
      </c>
      <c r="G999" s="214" t="s">
        <v>65</v>
      </c>
      <c r="H999" s="215">
        <v>21505</v>
      </c>
      <c r="I999" s="128">
        <v>0</v>
      </c>
      <c r="J999" s="128">
        <v>2140206</v>
      </c>
      <c r="K999" s="128">
        <v>0</v>
      </c>
      <c r="O999" s="128">
        <v>21505</v>
      </c>
      <c r="Q999" s="205">
        <f t="shared" si="185"/>
        <v>0</v>
      </c>
      <c r="R999" s="222">
        <f t="shared" si="187"/>
        <v>0</v>
      </c>
    </row>
    <row r="1000" ht="14.25" spans="1:18">
      <c r="A1000" s="140" t="s">
        <v>66</v>
      </c>
      <c r="B1000" s="213"/>
      <c r="C1000" s="216">
        <v>0</v>
      </c>
      <c r="D1000" s="212">
        <f t="shared" si="181"/>
        <v>0</v>
      </c>
      <c r="E1000" s="60"/>
      <c r="F1000" s="213"/>
      <c r="G1000" s="214" t="s">
        <v>67</v>
      </c>
      <c r="H1000" s="215">
        <v>2150501</v>
      </c>
      <c r="I1000" s="128">
        <v>0</v>
      </c>
      <c r="J1000" s="128">
        <v>2140207</v>
      </c>
      <c r="K1000" s="128">
        <v>0</v>
      </c>
      <c r="O1000" s="128">
        <v>2150501</v>
      </c>
      <c r="Q1000" s="205">
        <f t="shared" si="185"/>
        <v>0</v>
      </c>
      <c r="R1000" s="222">
        <f t="shared" si="187"/>
        <v>0</v>
      </c>
    </row>
    <row r="1001" ht="14.25" spans="1:18">
      <c r="A1001" s="140" t="s">
        <v>68</v>
      </c>
      <c r="B1001" s="213"/>
      <c r="C1001" s="216">
        <v>0</v>
      </c>
      <c r="D1001" s="212">
        <f t="shared" si="181"/>
        <v>0</v>
      </c>
      <c r="E1001" s="60"/>
      <c r="F1001" s="213"/>
      <c r="G1001" s="214" t="s">
        <v>67</v>
      </c>
      <c r="H1001" s="215">
        <v>2150502</v>
      </c>
      <c r="I1001" s="128">
        <v>0</v>
      </c>
      <c r="J1001" s="128">
        <v>2140208</v>
      </c>
      <c r="K1001" s="128">
        <v>0</v>
      </c>
      <c r="O1001" s="128">
        <v>2150502</v>
      </c>
      <c r="Q1001" s="205">
        <f t="shared" si="185"/>
        <v>0</v>
      </c>
      <c r="R1001" s="222">
        <f t="shared" si="187"/>
        <v>0</v>
      </c>
    </row>
    <row r="1002" ht="14.25" spans="1:18">
      <c r="A1002" s="140" t="s">
        <v>69</v>
      </c>
      <c r="B1002" s="213"/>
      <c r="C1002" s="216">
        <v>0</v>
      </c>
      <c r="D1002" s="212">
        <f t="shared" si="181"/>
        <v>0</v>
      </c>
      <c r="E1002" s="60"/>
      <c r="F1002" s="213"/>
      <c r="G1002" s="214" t="s">
        <v>67</v>
      </c>
      <c r="H1002" s="215">
        <v>2150503</v>
      </c>
      <c r="I1002" s="128">
        <v>0</v>
      </c>
      <c r="J1002" s="128">
        <v>2140299</v>
      </c>
      <c r="K1002" s="128">
        <v>0</v>
      </c>
      <c r="O1002" s="128">
        <v>2150503</v>
      </c>
      <c r="Q1002" s="205">
        <f t="shared" si="185"/>
        <v>0</v>
      </c>
      <c r="R1002" s="222">
        <f t="shared" si="187"/>
        <v>0</v>
      </c>
    </row>
    <row r="1003" ht="14.25" spans="1:18">
      <c r="A1003" s="140" t="s">
        <v>822</v>
      </c>
      <c r="B1003" s="213"/>
      <c r="C1003" s="216">
        <v>0</v>
      </c>
      <c r="D1003" s="212">
        <f t="shared" si="181"/>
        <v>0</v>
      </c>
      <c r="E1003" s="60"/>
      <c r="F1003" s="213"/>
      <c r="G1003" s="214" t="s">
        <v>67</v>
      </c>
      <c r="H1003" s="215">
        <v>2150505</v>
      </c>
      <c r="I1003" s="128">
        <v>0</v>
      </c>
      <c r="J1003" s="128">
        <v>21403</v>
      </c>
      <c r="K1003" s="128">
        <v>0</v>
      </c>
      <c r="O1003" s="128">
        <v>2150505</v>
      </c>
      <c r="Q1003" s="205">
        <f t="shared" si="185"/>
        <v>0</v>
      </c>
      <c r="R1003" s="222">
        <f t="shared" si="187"/>
        <v>0</v>
      </c>
    </row>
    <row r="1004" ht="14.25" spans="1:18">
      <c r="A1004" s="140" t="s">
        <v>823</v>
      </c>
      <c r="B1004" s="213"/>
      <c r="C1004" s="216">
        <v>0</v>
      </c>
      <c r="D1004" s="212">
        <f t="shared" si="181"/>
        <v>0</v>
      </c>
      <c r="E1004" s="60"/>
      <c r="F1004" s="213"/>
      <c r="G1004" s="214" t="s">
        <v>67</v>
      </c>
      <c r="H1004" s="215">
        <v>2150507</v>
      </c>
      <c r="I1004" s="128">
        <v>0</v>
      </c>
      <c r="J1004" s="128">
        <v>2140301</v>
      </c>
      <c r="K1004" s="128">
        <v>0</v>
      </c>
      <c r="O1004" s="128">
        <v>2150507</v>
      </c>
      <c r="Q1004" s="205">
        <f t="shared" si="185"/>
        <v>0</v>
      </c>
      <c r="R1004" s="222">
        <f t="shared" si="187"/>
        <v>0</v>
      </c>
    </row>
    <row r="1005" ht="14.25" spans="1:18">
      <c r="A1005" s="140" t="s">
        <v>824</v>
      </c>
      <c r="B1005" s="213"/>
      <c r="C1005" s="216">
        <v>0</v>
      </c>
      <c r="D1005" s="212">
        <f t="shared" si="181"/>
        <v>0</v>
      </c>
      <c r="E1005" s="60"/>
      <c r="F1005" s="213"/>
      <c r="G1005" s="214" t="s">
        <v>67</v>
      </c>
      <c r="H1005" s="215">
        <v>2150508</v>
      </c>
      <c r="I1005" s="128">
        <v>0</v>
      </c>
      <c r="J1005" s="128">
        <v>2140302</v>
      </c>
      <c r="K1005" s="128">
        <v>0</v>
      </c>
      <c r="O1005" s="128">
        <v>2150508</v>
      </c>
      <c r="Q1005" s="205">
        <f t="shared" si="185"/>
        <v>0</v>
      </c>
      <c r="R1005" s="222">
        <f t="shared" si="187"/>
        <v>0</v>
      </c>
    </row>
    <row r="1006" ht="14.25" spans="1:18">
      <c r="A1006" s="140" t="s">
        <v>825</v>
      </c>
      <c r="B1006" s="213"/>
      <c r="C1006" s="216">
        <v>0</v>
      </c>
      <c r="D1006" s="212">
        <f t="shared" si="181"/>
        <v>0</v>
      </c>
      <c r="E1006" s="60"/>
      <c r="F1006" s="213"/>
      <c r="G1006" s="214" t="s">
        <v>67</v>
      </c>
      <c r="H1006" s="215">
        <v>2150516</v>
      </c>
      <c r="J1006" s="128">
        <v>2140303</v>
      </c>
      <c r="K1006" s="128">
        <v>0</v>
      </c>
      <c r="O1006" s="128">
        <v>2150516</v>
      </c>
      <c r="Q1006" s="205">
        <f t="shared" si="185"/>
        <v>0</v>
      </c>
      <c r="R1006" s="222">
        <f t="shared" si="187"/>
        <v>0</v>
      </c>
    </row>
    <row r="1007" ht="14.25" spans="1:18">
      <c r="A1007" s="140" t="s">
        <v>826</v>
      </c>
      <c r="B1007" s="213"/>
      <c r="C1007" s="216">
        <v>0</v>
      </c>
      <c r="D1007" s="212">
        <f t="shared" si="181"/>
        <v>0</v>
      </c>
      <c r="E1007" s="60"/>
      <c r="F1007" s="213"/>
      <c r="G1007" s="214" t="s">
        <v>67</v>
      </c>
      <c r="H1007" s="231">
        <v>2150517</v>
      </c>
      <c r="J1007" s="128">
        <v>2140304</v>
      </c>
      <c r="K1007" s="128">
        <v>0</v>
      </c>
      <c r="O1007" s="128">
        <v>2150517</v>
      </c>
      <c r="Q1007" s="205">
        <f t="shared" si="185"/>
        <v>0</v>
      </c>
      <c r="R1007" s="222">
        <f t="shared" si="187"/>
        <v>0</v>
      </c>
    </row>
    <row r="1008" ht="14.25" spans="1:18">
      <c r="A1008" s="140" t="s">
        <v>76</v>
      </c>
      <c r="B1008" s="213"/>
      <c r="C1008" s="216">
        <v>0</v>
      </c>
      <c r="D1008" s="212">
        <f t="shared" si="181"/>
        <v>0</v>
      </c>
      <c r="E1008" s="60"/>
      <c r="F1008" s="213"/>
      <c r="G1008" s="214" t="s">
        <v>67</v>
      </c>
      <c r="H1008" s="231">
        <v>2150550</v>
      </c>
      <c r="J1008" s="128">
        <v>2140305</v>
      </c>
      <c r="K1008" s="128">
        <v>0</v>
      </c>
      <c r="O1008" s="128">
        <v>2150550</v>
      </c>
      <c r="Q1008" s="205">
        <f t="shared" si="185"/>
        <v>0</v>
      </c>
      <c r="R1008" s="222">
        <f t="shared" si="187"/>
        <v>0</v>
      </c>
    </row>
    <row r="1009" ht="14.25" spans="1:18">
      <c r="A1009" s="140" t="s">
        <v>827</v>
      </c>
      <c r="B1009" s="213"/>
      <c r="C1009" s="216">
        <v>0</v>
      </c>
      <c r="D1009" s="212">
        <f t="shared" si="181"/>
        <v>0</v>
      </c>
      <c r="E1009" s="60"/>
      <c r="F1009" s="213"/>
      <c r="G1009" s="214" t="s">
        <v>67</v>
      </c>
      <c r="H1009" s="215">
        <v>2150599</v>
      </c>
      <c r="I1009" s="128">
        <v>0</v>
      </c>
      <c r="J1009" s="128">
        <v>2140306</v>
      </c>
      <c r="K1009" s="128">
        <v>0</v>
      </c>
      <c r="O1009" s="128">
        <v>2150599</v>
      </c>
      <c r="Q1009" s="205">
        <f t="shared" si="185"/>
        <v>0</v>
      </c>
      <c r="R1009" s="222">
        <f t="shared" si="187"/>
        <v>0</v>
      </c>
    </row>
    <row r="1010" ht="14.25" spans="1:18">
      <c r="A1010" s="140" t="s">
        <v>828</v>
      </c>
      <c r="B1010" s="210">
        <f t="shared" ref="B1010:C1010" si="189">SUM(B1011:B1016)</f>
        <v>0</v>
      </c>
      <c r="C1010" s="211">
        <f t="shared" si="189"/>
        <v>0</v>
      </c>
      <c r="D1010" s="212">
        <f t="shared" si="181"/>
        <v>0</v>
      </c>
      <c r="E1010" s="60"/>
      <c r="F1010" s="213">
        <f>SUM(F1011:F1016)</f>
        <v>0</v>
      </c>
      <c r="G1010" s="214" t="s">
        <v>65</v>
      </c>
      <c r="H1010" s="215">
        <v>21507</v>
      </c>
      <c r="I1010" s="128">
        <v>0</v>
      </c>
      <c r="J1010" s="128">
        <v>2140307</v>
      </c>
      <c r="K1010" s="128">
        <v>0</v>
      </c>
      <c r="O1010" s="128">
        <v>21507</v>
      </c>
      <c r="Q1010" s="205">
        <f t="shared" si="185"/>
        <v>0</v>
      </c>
      <c r="R1010" s="222">
        <f t="shared" si="187"/>
        <v>0</v>
      </c>
    </row>
    <row r="1011" ht="14.25" spans="1:18">
      <c r="A1011" s="140" t="s">
        <v>66</v>
      </c>
      <c r="B1011" s="213"/>
      <c r="C1011" s="216">
        <v>0</v>
      </c>
      <c r="D1011" s="212">
        <f t="shared" si="181"/>
        <v>0</v>
      </c>
      <c r="E1011" s="60"/>
      <c r="F1011" s="213"/>
      <c r="G1011" s="214" t="s">
        <v>67</v>
      </c>
      <c r="H1011" s="215">
        <v>2150701</v>
      </c>
      <c r="I1011" s="128">
        <v>0</v>
      </c>
      <c r="J1011" s="128">
        <v>2140308</v>
      </c>
      <c r="K1011" s="128">
        <v>0</v>
      </c>
      <c r="O1011" s="128">
        <v>2150701</v>
      </c>
      <c r="Q1011" s="205">
        <f t="shared" si="185"/>
        <v>0</v>
      </c>
      <c r="R1011" s="222">
        <f t="shared" si="187"/>
        <v>0</v>
      </c>
    </row>
    <row r="1012" ht="14.25" spans="1:18">
      <c r="A1012" s="140" t="s">
        <v>68</v>
      </c>
      <c r="B1012" s="213"/>
      <c r="C1012" s="216">
        <v>0</v>
      </c>
      <c r="D1012" s="212">
        <f t="shared" si="181"/>
        <v>0</v>
      </c>
      <c r="E1012" s="60"/>
      <c r="F1012" s="213"/>
      <c r="G1012" s="214" t="s">
        <v>67</v>
      </c>
      <c r="H1012" s="215">
        <v>2150702</v>
      </c>
      <c r="I1012" s="128">
        <v>0</v>
      </c>
      <c r="J1012" s="128">
        <v>2140399</v>
      </c>
      <c r="K1012" s="128">
        <v>0</v>
      </c>
      <c r="O1012" s="128">
        <v>2150702</v>
      </c>
      <c r="Q1012" s="205">
        <f t="shared" si="185"/>
        <v>0</v>
      </c>
      <c r="R1012" s="222">
        <f t="shared" si="187"/>
        <v>0</v>
      </c>
    </row>
    <row r="1013" ht="14.25" spans="1:18">
      <c r="A1013" s="140" t="s">
        <v>69</v>
      </c>
      <c r="B1013" s="213"/>
      <c r="C1013" s="216">
        <v>0</v>
      </c>
      <c r="D1013" s="212">
        <f t="shared" si="181"/>
        <v>0</v>
      </c>
      <c r="E1013" s="60"/>
      <c r="F1013" s="213"/>
      <c r="G1013" s="214" t="s">
        <v>67</v>
      </c>
      <c r="H1013" s="215">
        <v>2150703</v>
      </c>
      <c r="I1013" s="128">
        <v>0</v>
      </c>
      <c r="J1013" s="128">
        <v>21404</v>
      </c>
      <c r="K1013" s="128">
        <v>709</v>
      </c>
      <c r="O1013" s="128">
        <v>2150703</v>
      </c>
      <c r="Q1013" s="205">
        <f t="shared" si="185"/>
        <v>0</v>
      </c>
      <c r="R1013" s="222">
        <f t="shared" si="187"/>
        <v>0</v>
      </c>
    </row>
    <row r="1014" ht="14.25" spans="1:18">
      <c r="A1014" s="140" t="s">
        <v>829</v>
      </c>
      <c r="B1014" s="213"/>
      <c r="C1014" s="216">
        <v>0</v>
      </c>
      <c r="D1014" s="212">
        <f t="shared" si="181"/>
        <v>0</v>
      </c>
      <c r="E1014" s="60"/>
      <c r="F1014" s="213"/>
      <c r="G1014" s="214" t="s">
        <v>67</v>
      </c>
      <c r="H1014" s="215">
        <v>2150704</v>
      </c>
      <c r="I1014" s="128">
        <v>0</v>
      </c>
      <c r="J1014" s="128">
        <v>2140401</v>
      </c>
      <c r="K1014" s="128">
        <v>65</v>
      </c>
      <c r="O1014" s="128">
        <v>2150704</v>
      </c>
      <c r="Q1014" s="205">
        <f t="shared" si="185"/>
        <v>0</v>
      </c>
      <c r="R1014" s="222">
        <f t="shared" si="187"/>
        <v>0</v>
      </c>
    </row>
    <row r="1015" ht="14.25" spans="1:18">
      <c r="A1015" s="140" t="s">
        <v>830</v>
      </c>
      <c r="B1015" s="213"/>
      <c r="C1015" s="216">
        <v>0</v>
      </c>
      <c r="D1015" s="212">
        <f t="shared" si="181"/>
        <v>0</v>
      </c>
      <c r="E1015" s="60"/>
      <c r="F1015" s="213"/>
      <c r="G1015" s="214" t="s">
        <v>67</v>
      </c>
      <c r="H1015" s="215">
        <v>2150705</v>
      </c>
      <c r="I1015" s="128">
        <v>0</v>
      </c>
      <c r="J1015" s="128">
        <v>2140402</v>
      </c>
      <c r="K1015" s="128">
        <v>525</v>
      </c>
      <c r="O1015" s="128">
        <v>2150705</v>
      </c>
      <c r="Q1015" s="205">
        <f t="shared" si="185"/>
        <v>0</v>
      </c>
      <c r="R1015" s="222">
        <f t="shared" si="187"/>
        <v>0</v>
      </c>
    </row>
    <row r="1016" ht="14.25" spans="1:18">
      <c r="A1016" s="140" t="s">
        <v>831</v>
      </c>
      <c r="B1016" s="213"/>
      <c r="C1016" s="216">
        <v>0</v>
      </c>
      <c r="D1016" s="212">
        <f t="shared" si="181"/>
        <v>0</v>
      </c>
      <c r="E1016" s="60"/>
      <c r="F1016" s="213"/>
      <c r="G1016" s="214" t="s">
        <v>67</v>
      </c>
      <c r="H1016" s="215">
        <v>2150799</v>
      </c>
      <c r="I1016" s="128">
        <v>0</v>
      </c>
      <c r="J1016" s="128">
        <v>2140403</v>
      </c>
      <c r="K1016" s="128">
        <v>102</v>
      </c>
      <c r="O1016" s="128">
        <v>2150799</v>
      </c>
      <c r="Q1016" s="205">
        <f t="shared" si="185"/>
        <v>0</v>
      </c>
      <c r="R1016" s="222">
        <f t="shared" si="187"/>
        <v>0</v>
      </c>
    </row>
    <row r="1017" ht="14.25" spans="1:18">
      <c r="A1017" s="140" t="s">
        <v>832</v>
      </c>
      <c r="B1017" s="210">
        <f t="shared" ref="B1017:C1017" si="190">SUM(B1018:B1024)</f>
        <v>200</v>
      </c>
      <c r="C1017" s="211">
        <f t="shared" si="190"/>
        <v>0</v>
      </c>
      <c r="D1017" s="212">
        <f t="shared" si="181"/>
        <v>0</v>
      </c>
      <c r="E1017" s="60"/>
      <c r="F1017" s="213">
        <f>SUM(F1018:F1024)</f>
        <v>0</v>
      </c>
      <c r="G1017" s="214" t="s">
        <v>65</v>
      </c>
      <c r="H1017" s="215">
        <v>21508</v>
      </c>
      <c r="I1017" s="128">
        <v>200</v>
      </c>
      <c r="J1017" s="128">
        <v>2140499</v>
      </c>
      <c r="K1017" s="128">
        <v>17</v>
      </c>
      <c r="O1017" s="128">
        <v>21508</v>
      </c>
      <c r="Q1017" s="205">
        <f t="shared" si="185"/>
        <v>0</v>
      </c>
      <c r="R1017" s="222">
        <f t="shared" si="187"/>
        <v>0</v>
      </c>
    </row>
    <row r="1018" ht="14.25" spans="1:18">
      <c r="A1018" s="140" t="s">
        <v>66</v>
      </c>
      <c r="B1018" s="213"/>
      <c r="C1018" s="216">
        <v>0</v>
      </c>
      <c r="D1018" s="212">
        <f t="shared" si="181"/>
        <v>0</v>
      </c>
      <c r="E1018" s="60"/>
      <c r="F1018" s="213"/>
      <c r="G1018" s="214" t="s">
        <v>67</v>
      </c>
      <c r="H1018" s="215">
        <v>2150801</v>
      </c>
      <c r="I1018" s="128">
        <v>0</v>
      </c>
      <c r="J1018" s="128">
        <v>21405</v>
      </c>
      <c r="K1018" s="128">
        <v>0</v>
      </c>
      <c r="O1018" s="128">
        <v>2150801</v>
      </c>
      <c r="Q1018" s="205">
        <f t="shared" si="185"/>
        <v>0</v>
      </c>
      <c r="R1018" s="222">
        <f t="shared" si="187"/>
        <v>0</v>
      </c>
    </row>
    <row r="1019" ht="14.25" spans="1:18">
      <c r="A1019" s="140" t="s">
        <v>68</v>
      </c>
      <c r="B1019" s="213"/>
      <c r="C1019" s="216">
        <v>0</v>
      </c>
      <c r="D1019" s="212">
        <f t="shared" si="181"/>
        <v>0</v>
      </c>
      <c r="E1019" s="60"/>
      <c r="F1019" s="213"/>
      <c r="G1019" s="214" t="s">
        <v>67</v>
      </c>
      <c r="H1019" s="215">
        <v>2150802</v>
      </c>
      <c r="I1019" s="128">
        <v>0</v>
      </c>
      <c r="J1019" s="128">
        <v>2140501</v>
      </c>
      <c r="K1019" s="128">
        <v>0</v>
      </c>
      <c r="O1019" s="128">
        <v>2150802</v>
      </c>
      <c r="Q1019" s="205">
        <f t="shared" si="185"/>
        <v>0</v>
      </c>
      <c r="R1019" s="222">
        <f t="shared" si="187"/>
        <v>0</v>
      </c>
    </row>
    <row r="1020" ht="14.25" spans="1:18">
      <c r="A1020" s="140" t="s">
        <v>69</v>
      </c>
      <c r="B1020" s="213"/>
      <c r="C1020" s="216">
        <v>0</v>
      </c>
      <c r="D1020" s="212">
        <f t="shared" si="181"/>
        <v>0</v>
      </c>
      <c r="E1020" s="60"/>
      <c r="F1020" s="213"/>
      <c r="G1020" s="214" t="s">
        <v>67</v>
      </c>
      <c r="H1020" s="215">
        <v>2150803</v>
      </c>
      <c r="I1020" s="128">
        <v>0</v>
      </c>
      <c r="J1020" s="128">
        <v>2140502</v>
      </c>
      <c r="K1020" s="128">
        <v>0</v>
      </c>
      <c r="O1020" s="128">
        <v>2150803</v>
      </c>
      <c r="Q1020" s="205">
        <f t="shared" si="185"/>
        <v>0</v>
      </c>
      <c r="R1020" s="222">
        <f t="shared" si="187"/>
        <v>0</v>
      </c>
    </row>
    <row r="1021" ht="14.25" spans="1:18">
      <c r="A1021" s="140" t="s">
        <v>833</v>
      </c>
      <c r="B1021" s="213"/>
      <c r="C1021" s="216">
        <v>0</v>
      </c>
      <c r="D1021" s="212">
        <f t="shared" si="181"/>
        <v>0</v>
      </c>
      <c r="E1021" s="60"/>
      <c r="F1021" s="213"/>
      <c r="G1021" s="214" t="s">
        <v>67</v>
      </c>
      <c r="H1021" s="215">
        <v>2150804</v>
      </c>
      <c r="I1021" s="128">
        <v>0</v>
      </c>
      <c r="J1021" s="128">
        <v>2140503</v>
      </c>
      <c r="K1021" s="128">
        <v>0</v>
      </c>
      <c r="O1021" s="128">
        <v>2150804</v>
      </c>
      <c r="Q1021" s="205">
        <f t="shared" si="185"/>
        <v>0</v>
      </c>
      <c r="R1021" s="222">
        <f t="shared" si="187"/>
        <v>0</v>
      </c>
    </row>
    <row r="1022" ht="14.25" spans="1:18">
      <c r="A1022" s="140" t="s">
        <v>834</v>
      </c>
      <c r="B1022" s="213"/>
      <c r="C1022" s="216">
        <v>0</v>
      </c>
      <c r="D1022" s="212">
        <f t="shared" si="181"/>
        <v>0</v>
      </c>
      <c r="E1022" s="60"/>
      <c r="F1022" s="213"/>
      <c r="G1022" s="214" t="s">
        <v>67</v>
      </c>
      <c r="H1022" s="215">
        <v>2150805</v>
      </c>
      <c r="I1022" s="128">
        <v>0</v>
      </c>
      <c r="J1022" s="128">
        <v>2140504</v>
      </c>
      <c r="K1022" s="128">
        <v>0</v>
      </c>
      <c r="O1022" s="128">
        <v>2150805</v>
      </c>
      <c r="Q1022" s="205">
        <f t="shared" si="185"/>
        <v>0</v>
      </c>
      <c r="R1022" s="222">
        <f t="shared" si="187"/>
        <v>0</v>
      </c>
    </row>
    <row r="1023" ht="14.25" spans="1:18">
      <c r="A1023" s="140" t="s">
        <v>835</v>
      </c>
      <c r="B1023" s="213"/>
      <c r="C1023" s="216">
        <v>0</v>
      </c>
      <c r="D1023" s="212">
        <f t="shared" si="181"/>
        <v>0</v>
      </c>
      <c r="E1023" s="60"/>
      <c r="F1023" s="213"/>
      <c r="G1023" s="214" t="s">
        <v>67</v>
      </c>
      <c r="H1023" s="231">
        <v>2150806</v>
      </c>
      <c r="I1023" s="128">
        <v>0</v>
      </c>
      <c r="J1023" s="128">
        <v>2140505</v>
      </c>
      <c r="K1023" s="128">
        <v>0</v>
      </c>
      <c r="O1023" s="128">
        <v>2150806</v>
      </c>
      <c r="Q1023" s="205">
        <f t="shared" si="185"/>
        <v>0</v>
      </c>
      <c r="R1023" s="222">
        <f t="shared" si="187"/>
        <v>0</v>
      </c>
    </row>
    <row r="1024" ht="14.25" spans="1:18">
      <c r="A1024" s="140" t="s">
        <v>836</v>
      </c>
      <c r="B1024" s="128">
        <v>200</v>
      </c>
      <c r="D1024" s="212">
        <f t="shared" si="181"/>
        <v>0</v>
      </c>
      <c r="E1024" s="60"/>
      <c r="F1024" s="213"/>
      <c r="G1024" s="214" t="s">
        <v>67</v>
      </c>
      <c r="H1024" s="215">
        <v>2150899</v>
      </c>
      <c r="I1024" s="128">
        <v>200</v>
      </c>
      <c r="J1024" s="128">
        <v>2140599</v>
      </c>
      <c r="K1024" s="128">
        <v>0</v>
      </c>
      <c r="O1024" s="128">
        <v>2150899</v>
      </c>
      <c r="Q1024" s="205">
        <f t="shared" si="185"/>
        <v>0</v>
      </c>
      <c r="R1024" s="222">
        <f t="shared" si="187"/>
        <v>0</v>
      </c>
    </row>
    <row r="1025" ht="14.25" spans="1:18">
      <c r="A1025" s="140" t="s">
        <v>837</v>
      </c>
      <c r="B1025" s="210">
        <f t="shared" ref="B1025:C1025" si="191">SUM(B1026:B1030)</f>
        <v>1667</v>
      </c>
      <c r="C1025" s="211">
        <f t="shared" si="191"/>
        <v>200</v>
      </c>
      <c r="D1025" s="212">
        <f t="shared" si="181"/>
        <v>11.997600479904</v>
      </c>
      <c r="E1025" s="60"/>
      <c r="F1025" s="213">
        <f>SUM(F1026:F1030)</f>
        <v>0</v>
      </c>
      <c r="G1025" s="214" t="s">
        <v>65</v>
      </c>
      <c r="H1025" s="215">
        <v>21599</v>
      </c>
      <c r="I1025" s="128">
        <v>1667</v>
      </c>
      <c r="J1025" s="128">
        <v>21406</v>
      </c>
      <c r="K1025" s="128">
        <v>3802</v>
      </c>
      <c r="O1025" s="128">
        <v>21599</v>
      </c>
      <c r="Q1025" s="205">
        <f t="shared" si="185"/>
        <v>0</v>
      </c>
      <c r="R1025" s="222">
        <f t="shared" si="187"/>
        <v>0</v>
      </c>
    </row>
    <row r="1026" ht="14.25" spans="1:18">
      <c r="A1026" s="140" t="s">
        <v>838</v>
      </c>
      <c r="B1026" s="213"/>
      <c r="C1026" s="216">
        <v>0</v>
      </c>
      <c r="D1026" s="212">
        <f t="shared" si="181"/>
        <v>0</v>
      </c>
      <c r="E1026" s="60"/>
      <c r="F1026" s="213"/>
      <c r="G1026" s="214" t="s">
        <v>67</v>
      </c>
      <c r="H1026" s="215">
        <v>2159901</v>
      </c>
      <c r="I1026" s="128">
        <v>0</v>
      </c>
      <c r="J1026" s="128">
        <v>2140601</v>
      </c>
      <c r="K1026" s="128">
        <v>3802</v>
      </c>
      <c r="O1026" s="128">
        <v>2159901</v>
      </c>
      <c r="Q1026" s="205">
        <f t="shared" si="185"/>
        <v>0</v>
      </c>
      <c r="R1026" s="222">
        <f t="shared" si="187"/>
        <v>0</v>
      </c>
    </row>
    <row r="1027" ht="14.25" spans="1:18">
      <c r="A1027" s="140" t="s">
        <v>839</v>
      </c>
      <c r="B1027" s="213"/>
      <c r="C1027" s="216">
        <v>0</v>
      </c>
      <c r="D1027" s="212">
        <f t="shared" si="181"/>
        <v>0</v>
      </c>
      <c r="E1027" s="60"/>
      <c r="F1027" s="213"/>
      <c r="G1027" s="214" t="s">
        <v>67</v>
      </c>
      <c r="H1027" s="215">
        <v>2159904</v>
      </c>
      <c r="I1027" s="128">
        <v>0</v>
      </c>
      <c r="J1027" s="128">
        <v>2140602</v>
      </c>
      <c r="K1027" s="128">
        <v>0</v>
      </c>
      <c r="O1027" s="128">
        <v>2159904</v>
      </c>
      <c r="Q1027" s="205">
        <f t="shared" si="185"/>
        <v>0</v>
      </c>
      <c r="R1027" s="222">
        <f t="shared" si="187"/>
        <v>0</v>
      </c>
    </row>
    <row r="1028" ht="14.25" spans="1:18">
      <c r="A1028" s="140" t="s">
        <v>840</v>
      </c>
      <c r="B1028" s="213"/>
      <c r="C1028" s="216">
        <v>0</v>
      </c>
      <c r="D1028" s="212">
        <f t="shared" si="181"/>
        <v>0</v>
      </c>
      <c r="E1028" s="60"/>
      <c r="F1028" s="213"/>
      <c r="G1028" s="214" t="s">
        <v>67</v>
      </c>
      <c r="H1028" s="215">
        <v>2159905</v>
      </c>
      <c r="I1028" s="128">
        <v>0</v>
      </c>
      <c r="J1028" s="128">
        <v>2140603</v>
      </c>
      <c r="K1028" s="128">
        <v>0</v>
      </c>
      <c r="O1028" s="128">
        <v>2159905</v>
      </c>
      <c r="Q1028" s="205">
        <f t="shared" si="185"/>
        <v>0</v>
      </c>
      <c r="R1028" s="222">
        <f t="shared" si="187"/>
        <v>0</v>
      </c>
    </row>
    <row r="1029" ht="14.25" spans="1:18">
      <c r="A1029" s="140" t="s">
        <v>841</v>
      </c>
      <c r="B1029" s="213"/>
      <c r="C1029" s="216">
        <v>0</v>
      </c>
      <c r="D1029" s="212">
        <f t="shared" si="181"/>
        <v>0</v>
      </c>
      <c r="E1029" s="60"/>
      <c r="F1029" s="213"/>
      <c r="G1029" s="214" t="s">
        <v>67</v>
      </c>
      <c r="H1029" s="215">
        <v>2159906</v>
      </c>
      <c r="I1029" s="128">
        <v>0</v>
      </c>
      <c r="J1029" s="128">
        <v>2140699</v>
      </c>
      <c r="K1029" s="128">
        <v>0</v>
      </c>
      <c r="O1029" s="128">
        <v>2159906</v>
      </c>
      <c r="Q1029" s="205">
        <f t="shared" si="185"/>
        <v>0</v>
      </c>
      <c r="R1029" s="222">
        <f t="shared" si="187"/>
        <v>0</v>
      </c>
    </row>
    <row r="1030" ht="14.25" spans="1:18">
      <c r="A1030" s="140" t="s">
        <v>842</v>
      </c>
      <c r="B1030" s="128">
        <v>1667</v>
      </c>
      <c r="C1030" s="205">
        <v>200</v>
      </c>
      <c r="D1030" s="212">
        <f t="shared" ref="D1030:D1093" si="192">IF(B1030=0,,C1030/B1030*100)</f>
        <v>11.997600479904</v>
      </c>
      <c r="E1030" s="60"/>
      <c r="F1030" s="213"/>
      <c r="G1030" s="214" t="s">
        <v>67</v>
      </c>
      <c r="H1030" s="215">
        <v>2159999</v>
      </c>
      <c r="I1030" s="128">
        <v>1667</v>
      </c>
      <c r="J1030" s="128">
        <v>21499</v>
      </c>
      <c r="K1030" s="128">
        <v>0</v>
      </c>
      <c r="O1030" s="128">
        <v>2159999</v>
      </c>
      <c r="P1030" s="206">
        <v>2004174.54</v>
      </c>
      <c r="Q1030" s="205">
        <f t="shared" si="185"/>
        <v>200</v>
      </c>
      <c r="R1030" s="222">
        <f t="shared" si="187"/>
        <v>200.417454</v>
      </c>
    </row>
    <row r="1031" ht="14.25" spans="1:18">
      <c r="A1031" s="140" t="s">
        <v>843</v>
      </c>
      <c r="B1031" s="210">
        <f t="shared" ref="B1031:C1031" si="193">SUM(B1032,B1042,B1048)</f>
        <v>98</v>
      </c>
      <c r="C1031" s="211">
        <f t="shared" si="193"/>
        <v>172</v>
      </c>
      <c r="D1031" s="212">
        <f t="shared" si="192"/>
        <v>175.510204081633</v>
      </c>
      <c r="E1031" s="60"/>
      <c r="F1031" s="213">
        <f>SUM(F1032,F1042,F1048)</f>
        <v>0</v>
      </c>
      <c r="G1031" s="214" t="s">
        <v>63</v>
      </c>
      <c r="H1031" s="215">
        <v>216</v>
      </c>
      <c r="I1031" s="128">
        <v>98</v>
      </c>
      <c r="J1031" s="128">
        <v>2149901</v>
      </c>
      <c r="K1031" s="128">
        <v>0</v>
      </c>
      <c r="O1031" s="128">
        <v>216</v>
      </c>
      <c r="Q1031" s="205">
        <f t="shared" si="185"/>
        <v>0</v>
      </c>
      <c r="R1031" s="222">
        <f t="shared" si="187"/>
        <v>0</v>
      </c>
    </row>
    <row r="1032" ht="14.25" spans="1:18">
      <c r="A1032" s="140" t="s">
        <v>844</v>
      </c>
      <c r="B1032" s="210">
        <f t="shared" ref="B1032:C1032" si="194">SUM(B1033:B1041)</f>
        <v>45</v>
      </c>
      <c r="C1032" s="211">
        <f t="shared" si="194"/>
        <v>172</v>
      </c>
      <c r="D1032" s="212">
        <f t="shared" si="192"/>
        <v>382.222222222222</v>
      </c>
      <c r="E1032" s="60"/>
      <c r="F1032" s="213">
        <f>SUM(F1033:F1041)</f>
        <v>0</v>
      </c>
      <c r="G1032" s="214" t="s">
        <v>65</v>
      </c>
      <c r="H1032" s="215">
        <v>21602</v>
      </c>
      <c r="I1032" s="128">
        <v>45</v>
      </c>
      <c r="J1032" s="128">
        <v>2149999</v>
      </c>
      <c r="K1032" s="128">
        <v>0</v>
      </c>
      <c r="O1032" s="128">
        <v>21602</v>
      </c>
      <c r="Q1032" s="205">
        <f t="shared" si="185"/>
        <v>0</v>
      </c>
      <c r="R1032" s="222">
        <f t="shared" si="187"/>
        <v>0</v>
      </c>
    </row>
    <row r="1033" ht="14.25" spans="1:18">
      <c r="A1033" s="140" t="s">
        <v>66</v>
      </c>
      <c r="B1033" s="213"/>
      <c r="C1033" s="216">
        <v>141</v>
      </c>
      <c r="D1033" s="212">
        <f t="shared" si="192"/>
        <v>0</v>
      </c>
      <c r="E1033" s="60"/>
      <c r="F1033" s="213"/>
      <c r="G1033" s="214" t="s">
        <v>67</v>
      </c>
      <c r="H1033" s="215">
        <v>2160201</v>
      </c>
      <c r="I1033" s="128">
        <v>0</v>
      </c>
      <c r="J1033" s="128">
        <v>215</v>
      </c>
      <c r="K1033" s="128">
        <v>1867</v>
      </c>
      <c r="O1033" s="128">
        <v>2160201</v>
      </c>
      <c r="P1033" s="206">
        <v>1407729.04</v>
      </c>
      <c r="Q1033" s="205">
        <f t="shared" si="185"/>
        <v>141</v>
      </c>
      <c r="R1033" s="222">
        <f t="shared" si="187"/>
        <v>140.772904</v>
      </c>
    </row>
    <row r="1034" ht="14.25" spans="1:18">
      <c r="A1034" s="140" t="s">
        <v>68</v>
      </c>
      <c r="B1034" s="213"/>
      <c r="C1034" s="216">
        <v>28</v>
      </c>
      <c r="D1034" s="212">
        <f t="shared" si="192"/>
        <v>0</v>
      </c>
      <c r="E1034" s="60"/>
      <c r="F1034" s="213"/>
      <c r="G1034" s="214" t="s">
        <v>67</v>
      </c>
      <c r="H1034" s="215">
        <v>2160202</v>
      </c>
      <c r="I1034" s="128">
        <v>0</v>
      </c>
      <c r="J1034" s="128">
        <v>21501</v>
      </c>
      <c r="K1034" s="128">
        <v>0</v>
      </c>
      <c r="O1034" s="128">
        <v>2160202</v>
      </c>
      <c r="P1034" s="206">
        <v>280902</v>
      </c>
      <c r="Q1034" s="205">
        <f t="shared" si="185"/>
        <v>28</v>
      </c>
      <c r="R1034" s="222">
        <f t="shared" si="187"/>
        <v>28.0902</v>
      </c>
    </row>
    <row r="1035" ht="14.25" spans="1:18">
      <c r="A1035" s="140" t="s">
        <v>69</v>
      </c>
      <c r="B1035" s="213"/>
      <c r="C1035" s="216">
        <v>0</v>
      </c>
      <c r="D1035" s="212">
        <f t="shared" si="192"/>
        <v>0</v>
      </c>
      <c r="E1035" s="60"/>
      <c r="F1035" s="213"/>
      <c r="G1035" s="214" t="s">
        <v>67</v>
      </c>
      <c r="H1035" s="215">
        <v>2160203</v>
      </c>
      <c r="I1035" s="128">
        <v>0</v>
      </c>
      <c r="J1035" s="128">
        <v>2150101</v>
      </c>
      <c r="K1035" s="128">
        <v>0</v>
      </c>
      <c r="O1035" s="128">
        <v>2160203</v>
      </c>
      <c r="Q1035" s="205">
        <f t="shared" si="185"/>
        <v>0</v>
      </c>
      <c r="R1035" s="222">
        <f t="shared" si="187"/>
        <v>0</v>
      </c>
    </row>
    <row r="1036" ht="14.25" spans="1:18">
      <c r="A1036" s="140" t="s">
        <v>845</v>
      </c>
      <c r="B1036" s="213"/>
      <c r="C1036" s="216">
        <v>0</v>
      </c>
      <c r="D1036" s="212">
        <f t="shared" si="192"/>
        <v>0</v>
      </c>
      <c r="E1036" s="60"/>
      <c r="F1036" s="213"/>
      <c r="G1036" s="214" t="s">
        <v>67</v>
      </c>
      <c r="H1036" s="215">
        <v>2160216</v>
      </c>
      <c r="I1036" s="128">
        <v>0</v>
      </c>
      <c r="J1036" s="128">
        <v>2150102</v>
      </c>
      <c r="K1036" s="128">
        <v>0</v>
      </c>
      <c r="O1036" s="128">
        <v>2160216</v>
      </c>
      <c r="Q1036" s="205">
        <f t="shared" si="185"/>
        <v>0</v>
      </c>
      <c r="R1036" s="222">
        <f t="shared" si="187"/>
        <v>0</v>
      </c>
    </row>
    <row r="1037" ht="14.25" spans="1:18">
      <c r="A1037" s="140" t="s">
        <v>846</v>
      </c>
      <c r="B1037" s="213"/>
      <c r="C1037" s="216">
        <v>0</v>
      </c>
      <c r="D1037" s="212">
        <f t="shared" si="192"/>
        <v>0</v>
      </c>
      <c r="E1037" s="60"/>
      <c r="F1037" s="213"/>
      <c r="G1037" s="214" t="s">
        <v>67</v>
      </c>
      <c r="H1037" s="215">
        <v>2160217</v>
      </c>
      <c r="I1037" s="128">
        <v>0</v>
      </c>
      <c r="J1037" s="128">
        <v>2150103</v>
      </c>
      <c r="K1037" s="128">
        <v>0</v>
      </c>
      <c r="O1037" s="128">
        <v>2160217</v>
      </c>
      <c r="Q1037" s="205">
        <f t="shared" si="185"/>
        <v>0</v>
      </c>
      <c r="R1037" s="222">
        <f t="shared" si="187"/>
        <v>0</v>
      </c>
    </row>
    <row r="1038" ht="14.25" spans="1:18">
      <c r="A1038" s="140" t="s">
        <v>847</v>
      </c>
      <c r="B1038" s="213"/>
      <c r="C1038" s="216">
        <v>0</v>
      </c>
      <c r="D1038" s="212">
        <f t="shared" si="192"/>
        <v>0</v>
      </c>
      <c r="E1038" s="60"/>
      <c r="F1038" s="213"/>
      <c r="G1038" s="214" t="s">
        <v>67</v>
      </c>
      <c r="H1038" s="215">
        <v>2160218</v>
      </c>
      <c r="I1038" s="128">
        <v>0</v>
      </c>
      <c r="J1038" s="128">
        <v>2150104</v>
      </c>
      <c r="K1038" s="128">
        <v>0</v>
      </c>
      <c r="O1038" s="128">
        <v>2160218</v>
      </c>
      <c r="Q1038" s="205">
        <f t="shared" si="185"/>
        <v>0</v>
      </c>
      <c r="R1038" s="222">
        <f t="shared" si="187"/>
        <v>0</v>
      </c>
    </row>
    <row r="1039" ht="14.25" spans="1:18">
      <c r="A1039" s="140" t="s">
        <v>848</v>
      </c>
      <c r="B1039" s="213"/>
      <c r="C1039" s="216">
        <v>0</v>
      </c>
      <c r="D1039" s="212">
        <f t="shared" si="192"/>
        <v>0</v>
      </c>
      <c r="E1039" s="60"/>
      <c r="F1039" s="213"/>
      <c r="G1039" s="214" t="s">
        <v>67</v>
      </c>
      <c r="H1039" s="215">
        <v>2160219</v>
      </c>
      <c r="I1039" s="128">
        <v>0</v>
      </c>
      <c r="J1039" s="128">
        <v>2150105</v>
      </c>
      <c r="K1039" s="128">
        <v>0</v>
      </c>
      <c r="O1039" s="128">
        <v>2160219</v>
      </c>
      <c r="Q1039" s="205">
        <f t="shared" si="185"/>
        <v>0</v>
      </c>
      <c r="R1039" s="222">
        <f t="shared" si="187"/>
        <v>0</v>
      </c>
    </row>
    <row r="1040" ht="14.25" spans="1:18">
      <c r="A1040" s="140" t="s">
        <v>76</v>
      </c>
      <c r="B1040" s="213"/>
      <c r="C1040" s="216">
        <v>0</v>
      </c>
      <c r="D1040" s="212">
        <f t="shared" si="192"/>
        <v>0</v>
      </c>
      <c r="E1040" s="60"/>
      <c r="F1040" s="213"/>
      <c r="G1040" s="214" t="s">
        <v>67</v>
      </c>
      <c r="H1040" s="215">
        <v>2160250</v>
      </c>
      <c r="I1040" s="128">
        <v>0</v>
      </c>
      <c r="J1040" s="128">
        <v>2150106</v>
      </c>
      <c r="K1040" s="128">
        <v>0</v>
      </c>
      <c r="O1040" s="128">
        <v>2160250</v>
      </c>
      <c r="Q1040" s="205">
        <f t="shared" si="185"/>
        <v>0</v>
      </c>
      <c r="R1040" s="222">
        <f t="shared" si="187"/>
        <v>0</v>
      </c>
    </row>
    <row r="1041" ht="14.25" spans="1:18">
      <c r="A1041" s="140" t="s">
        <v>849</v>
      </c>
      <c r="B1041" s="128">
        <v>45</v>
      </c>
      <c r="C1041" s="216">
        <v>3</v>
      </c>
      <c r="D1041" s="212">
        <f t="shared" si="192"/>
        <v>6.66666666666667</v>
      </c>
      <c r="E1041" s="60"/>
      <c r="F1041" s="213"/>
      <c r="G1041" s="214" t="s">
        <v>67</v>
      </c>
      <c r="H1041" s="215">
        <v>2160299</v>
      </c>
      <c r="I1041" s="128">
        <v>45</v>
      </c>
      <c r="J1041" s="128">
        <v>2150107</v>
      </c>
      <c r="K1041" s="128">
        <v>0</v>
      </c>
      <c r="O1041" s="128">
        <v>2160299</v>
      </c>
      <c r="P1041" s="206">
        <v>25000</v>
      </c>
      <c r="Q1041" s="205">
        <f t="shared" si="185"/>
        <v>3</v>
      </c>
      <c r="R1041" s="222">
        <f t="shared" si="187"/>
        <v>2.5</v>
      </c>
    </row>
    <row r="1042" ht="14.25" spans="1:18">
      <c r="A1042" s="140" t="s">
        <v>850</v>
      </c>
      <c r="B1042" s="210">
        <f t="shared" ref="B1042:C1042" si="195">SUM(B1043:B1047)</f>
        <v>53</v>
      </c>
      <c r="C1042" s="211">
        <f t="shared" si="195"/>
        <v>0</v>
      </c>
      <c r="D1042" s="212">
        <f t="shared" si="192"/>
        <v>0</v>
      </c>
      <c r="E1042" s="60"/>
      <c r="F1042" s="213">
        <f>SUM(F1043:F1047)</f>
        <v>0</v>
      </c>
      <c r="G1042" s="214" t="s">
        <v>65</v>
      </c>
      <c r="H1042" s="215">
        <v>21606</v>
      </c>
      <c r="I1042" s="128">
        <v>53</v>
      </c>
      <c r="J1042" s="128">
        <v>2150108</v>
      </c>
      <c r="K1042" s="128">
        <v>0</v>
      </c>
      <c r="O1042" s="128">
        <v>21606</v>
      </c>
      <c r="Q1042" s="205">
        <f t="shared" si="185"/>
        <v>0</v>
      </c>
      <c r="R1042" s="222">
        <f t="shared" si="187"/>
        <v>0</v>
      </c>
    </row>
    <row r="1043" ht="14.25" spans="1:18">
      <c r="A1043" s="140" t="s">
        <v>66</v>
      </c>
      <c r="B1043" s="213"/>
      <c r="C1043" s="216">
        <v>0</v>
      </c>
      <c r="D1043" s="212">
        <f t="shared" si="192"/>
        <v>0</v>
      </c>
      <c r="E1043" s="60"/>
      <c r="F1043" s="213"/>
      <c r="G1043" s="214" t="s">
        <v>67</v>
      </c>
      <c r="H1043" s="215">
        <v>2160601</v>
      </c>
      <c r="I1043" s="128">
        <v>0</v>
      </c>
      <c r="J1043" s="128">
        <v>2150199</v>
      </c>
      <c r="K1043" s="128">
        <v>0</v>
      </c>
      <c r="O1043" s="128">
        <v>2160601</v>
      </c>
      <c r="Q1043" s="205">
        <f t="shared" si="185"/>
        <v>0</v>
      </c>
      <c r="R1043" s="222">
        <f t="shared" si="187"/>
        <v>0</v>
      </c>
    </row>
    <row r="1044" ht="14.25" spans="1:18">
      <c r="A1044" s="140" t="s">
        <v>68</v>
      </c>
      <c r="B1044" s="213"/>
      <c r="C1044" s="216">
        <v>0</v>
      </c>
      <c r="D1044" s="212">
        <f t="shared" si="192"/>
        <v>0</v>
      </c>
      <c r="E1044" s="60"/>
      <c r="F1044" s="213"/>
      <c r="G1044" s="214" t="s">
        <v>67</v>
      </c>
      <c r="H1044" s="215">
        <v>2160602</v>
      </c>
      <c r="I1044" s="128">
        <v>0</v>
      </c>
      <c r="J1044" s="128">
        <v>21502</v>
      </c>
      <c r="K1044" s="128">
        <v>0</v>
      </c>
      <c r="O1044" s="128">
        <v>2160602</v>
      </c>
      <c r="Q1044" s="205">
        <f t="shared" si="185"/>
        <v>0</v>
      </c>
      <c r="R1044" s="222">
        <f t="shared" si="187"/>
        <v>0</v>
      </c>
    </row>
    <row r="1045" ht="14.25" spans="1:18">
      <c r="A1045" s="140" t="s">
        <v>69</v>
      </c>
      <c r="B1045" s="213"/>
      <c r="C1045" s="216">
        <v>0</v>
      </c>
      <c r="D1045" s="212">
        <f t="shared" si="192"/>
        <v>0</v>
      </c>
      <c r="E1045" s="60"/>
      <c r="F1045" s="213"/>
      <c r="G1045" s="214" t="s">
        <v>67</v>
      </c>
      <c r="H1045" s="215">
        <v>2160603</v>
      </c>
      <c r="I1045" s="128">
        <v>0</v>
      </c>
      <c r="J1045" s="128">
        <v>2150201</v>
      </c>
      <c r="K1045" s="128">
        <v>0</v>
      </c>
      <c r="O1045" s="128">
        <v>2160603</v>
      </c>
      <c r="Q1045" s="205">
        <f t="shared" si="185"/>
        <v>0</v>
      </c>
      <c r="R1045" s="222">
        <f t="shared" si="187"/>
        <v>0</v>
      </c>
    </row>
    <row r="1046" ht="14.25" spans="1:18">
      <c r="A1046" s="140" t="s">
        <v>851</v>
      </c>
      <c r="B1046" s="213"/>
      <c r="C1046" s="216">
        <v>0</v>
      </c>
      <c r="D1046" s="212">
        <f t="shared" si="192"/>
        <v>0</v>
      </c>
      <c r="E1046" s="60"/>
      <c r="F1046" s="213"/>
      <c r="G1046" s="214" t="s">
        <v>67</v>
      </c>
      <c r="H1046" s="215">
        <v>2160607</v>
      </c>
      <c r="I1046" s="128">
        <v>0</v>
      </c>
      <c r="J1046" s="128">
        <v>2150202</v>
      </c>
      <c r="K1046" s="128">
        <v>0</v>
      </c>
      <c r="O1046" s="128">
        <v>2160607</v>
      </c>
      <c r="Q1046" s="205">
        <f t="shared" si="185"/>
        <v>0</v>
      </c>
      <c r="R1046" s="222">
        <f t="shared" si="187"/>
        <v>0</v>
      </c>
    </row>
    <row r="1047" ht="14.25" spans="1:18">
      <c r="A1047" s="140" t="s">
        <v>852</v>
      </c>
      <c r="B1047" s="128">
        <v>53</v>
      </c>
      <c r="C1047" s="216">
        <v>0</v>
      </c>
      <c r="D1047" s="212">
        <f t="shared" si="192"/>
        <v>0</v>
      </c>
      <c r="E1047" s="60"/>
      <c r="F1047" s="213"/>
      <c r="G1047" s="214" t="s">
        <v>67</v>
      </c>
      <c r="H1047" s="215">
        <v>2160699</v>
      </c>
      <c r="I1047" s="128">
        <v>53</v>
      </c>
      <c r="J1047" s="128">
        <v>2150203</v>
      </c>
      <c r="K1047" s="128">
        <v>0</v>
      </c>
      <c r="O1047" s="128">
        <v>2160699</v>
      </c>
      <c r="Q1047" s="205">
        <f t="shared" si="185"/>
        <v>0</v>
      </c>
      <c r="R1047" s="222">
        <f t="shared" si="187"/>
        <v>0</v>
      </c>
    </row>
    <row r="1048" ht="14.25" spans="1:18">
      <c r="A1048" s="140" t="s">
        <v>853</v>
      </c>
      <c r="B1048" s="210">
        <f t="shared" ref="B1048:C1048" si="196">SUM(B1049:B1050)</f>
        <v>0</v>
      </c>
      <c r="C1048" s="211">
        <f t="shared" si="196"/>
        <v>0</v>
      </c>
      <c r="D1048" s="212">
        <f t="shared" si="192"/>
        <v>0</v>
      </c>
      <c r="E1048" s="60"/>
      <c r="F1048" s="213">
        <f>SUM(F1049:F1050)</f>
        <v>0</v>
      </c>
      <c r="G1048" s="214" t="s">
        <v>65</v>
      </c>
      <c r="H1048" s="215">
        <v>21699</v>
      </c>
      <c r="I1048" s="128">
        <v>0</v>
      </c>
      <c r="J1048" s="128">
        <v>2150204</v>
      </c>
      <c r="K1048" s="128">
        <v>0</v>
      </c>
      <c r="O1048" s="128">
        <v>21699</v>
      </c>
      <c r="Q1048" s="205">
        <f t="shared" si="185"/>
        <v>0</v>
      </c>
      <c r="R1048" s="222">
        <f t="shared" si="187"/>
        <v>0</v>
      </c>
    </row>
    <row r="1049" ht="14.25" spans="1:18">
      <c r="A1049" s="140" t="s">
        <v>854</v>
      </c>
      <c r="B1049" s="213"/>
      <c r="C1049" s="216">
        <v>0</v>
      </c>
      <c r="D1049" s="212">
        <f t="shared" si="192"/>
        <v>0</v>
      </c>
      <c r="E1049" s="60"/>
      <c r="F1049" s="213"/>
      <c r="G1049" s="214" t="s">
        <v>67</v>
      </c>
      <c r="H1049" s="215">
        <v>2169901</v>
      </c>
      <c r="I1049" s="128">
        <v>0</v>
      </c>
      <c r="J1049" s="128">
        <v>2150205</v>
      </c>
      <c r="K1049" s="128">
        <v>0</v>
      </c>
      <c r="O1049" s="128">
        <v>2169901</v>
      </c>
      <c r="Q1049" s="205">
        <f t="shared" si="185"/>
        <v>0</v>
      </c>
      <c r="R1049" s="222">
        <f t="shared" si="187"/>
        <v>0</v>
      </c>
    </row>
    <row r="1050" ht="14.25" spans="1:18">
      <c r="A1050" s="140" t="s">
        <v>855</v>
      </c>
      <c r="B1050" s="213"/>
      <c r="C1050" s="216">
        <v>0</v>
      </c>
      <c r="D1050" s="212">
        <f t="shared" si="192"/>
        <v>0</v>
      </c>
      <c r="E1050" s="60"/>
      <c r="F1050" s="213"/>
      <c r="G1050" s="214" t="s">
        <v>67</v>
      </c>
      <c r="H1050" s="215">
        <v>2169999</v>
      </c>
      <c r="I1050" s="128">
        <v>0</v>
      </c>
      <c r="J1050" s="128">
        <v>2150206</v>
      </c>
      <c r="K1050" s="128">
        <v>0</v>
      </c>
      <c r="O1050" s="128">
        <v>2169999</v>
      </c>
      <c r="Q1050" s="205">
        <f t="shared" si="185"/>
        <v>0</v>
      </c>
      <c r="R1050" s="222">
        <f t="shared" si="187"/>
        <v>0</v>
      </c>
    </row>
    <row r="1051" ht="14.25" spans="1:18">
      <c r="A1051" s="140" t="s">
        <v>856</v>
      </c>
      <c r="B1051" s="210">
        <f t="shared" ref="B1051:C1051" si="197">SUM(B1052,B1059,B1069,B1075,B1078)</f>
        <v>49</v>
      </c>
      <c r="C1051" s="211">
        <f t="shared" si="197"/>
        <v>50</v>
      </c>
      <c r="D1051" s="212">
        <f t="shared" si="192"/>
        <v>102.040816326531</v>
      </c>
      <c r="E1051" s="60"/>
      <c r="F1051" s="213">
        <f>SUM(F1052,F1059,F1069,F1075,F1078)</f>
        <v>0</v>
      </c>
      <c r="G1051" s="214" t="s">
        <v>63</v>
      </c>
      <c r="H1051" s="215">
        <v>217</v>
      </c>
      <c r="I1051" s="128">
        <v>49</v>
      </c>
      <c r="J1051" s="128">
        <v>2150207</v>
      </c>
      <c r="K1051" s="128">
        <v>0</v>
      </c>
      <c r="O1051" s="128">
        <v>217</v>
      </c>
      <c r="Q1051" s="205">
        <f t="shared" si="185"/>
        <v>0</v>
      </c>
      <c r="R1051" s="222">
        <f t="shared" si="187"/>
        <v>0</v>
      </c>
    </row>
    <row r="1052" ht="14.25" spans="1:18">
      <c r="A1052" s="140" t="s">
        <v>857</v>
      </c>
      <c r="B1052" s="210">
        <f t="shared" ref="B1052:C1052" si="198">SUM(B1053:B1058)</f>
        <v>0</v>
      </c>
      <c r="C1052" s="211">
        <f t="shared" si="198"/>
        <v>0</v>
      </c>
      <c r="D1052" s="212">
        <f t="shared" si="192"/>
        <v>0</v>
      </c>
      <c r="E1052" s="60"/>
      <c r="F1052" s="213">
        <f>SUM(F1053:F1058)</f>
        <v>0</v>
      </c>
      <c r="G1052" s="214" t="s">
        <v>65</v>
      </c>
      <c r="H1052" s="215">
        <v>21701</v>
      </c>
      <c r="I1052" s="128">
        <v>0</v>
      </c>
      <c r="J1052" s="128">
        <v>2150208</v>
      </c>
      <c r="K1052" s="128">
        <v>0</v>
      </c>
      <c r="O1052" s="128">
        <v>21701</v>
      </c>
      <c r="Q1052" s="205">
        <f t="shared" si="185"/>
        <v>0</v>
      </c>
      <c r="R1052" s="222">
        <f t="shared" si="187"/>
        <v>0</v>
      </c>
    </row>
    <row r="1053" ht="14.25" spans="1:18">
      <c r="A1053" s="140" t="s">
        <v>66</v>
      </c>
      <c r="B1053" s="213"/>
      <c r="C1053" s="216">
        <v>0</v>
      </c>
      <c r="D1053" s="212">
        <f t="shared" si="192"/>
        <v>0</v>
      </c>
      <c r="E1053" s="60"/>
      <c r="F1053" s="213"/>
      <c r="G1053" s="214" t="s">
        <v>67</v>
      </c>
      <c r="H1053" s="215">
        <v>2170101</v>
      </c>
      <c r="I1053" s="128">
        <v>0</v>
      </c>
      <c r="J1053" s="128">
        <v>2150209</v>
      </c>
      <c r="K1053" s="128">
        <v>0</v>
      </c>
      <c r="O1053" s="128">
        <v>2170101</v>
      </c>
      <c r="Q1053" s="205">
        <f t="shared" ref="Q1053:Q1116" si="199">ROUND(R1053,0)</f>
        <v>0</v>
      </c>
      <c r="R1053" s="222">
        <f t="shared" si="187"/>
        <v>0</v>
      </c>
    </row>
    <row r="1054" ht="14.25" spans="1:18">
      <c r="A1054" s="140" t="s">
        <v>68</v>
      </c>
      <c r="B1054" s="213"/>
      <c r="C1054" s="216">
        <v>0</v>
      </c>
      <c r="D1054" s="212">
        <f t="shared" si="192"/>
        <v>0</v>
      </c>
      <c r="E1054" s="60"/>
      <c r="F1054" s="213"/>
      <c r="G1054" s="214" t="s">
        <v>67</v>
      </c>
      <c r="H1054" s="215">
        <v>2170102</v>
      </c>
      <c r="I1054" s="128">
        <v>0</v>
      </c>
      <c r="J1054" s="128">
        <v>2150210</v>
      </c>
      <c r="K1054" s="128">
        <v>0</v>
      </c>
      <c r="O1054" s="128">
        <v>2170102</v>
      </c>
      <c r="Q1054" s="205">
        <f t="shared" si="199"/>
        <v>0</v>
      </c>
      <c r="R1054" s="222">
        <f t="shared" si="187"/>
        <v>0</v>
      </c>
    </row>
    <row r="1055" ht="14.25" spans="1:18">
      <c r="A1055" s="140" t="s">
        <v>69</v>
      </c>
      <c r="B1055" s="213"/>
      <c r="C1055" s="216">
        <v>0</v>
      </c>
      <c r="D1055" s="212">
        <f t="shared" si="192"/>
        <v>0</v>
      </c>
      <c r="E1055" s="60"/>
      <c r="F1055" s="213"/>
      <c r="G1055" s="214" t="s">
        <v>67</v>
      </c>
      <c r="H1055" s="215">
        <v>2170103</v>
      </c>
      <c r="I1055" s="128">
        <v>0</v>
      </c>
      <c r="J1055" s="128">
        <v>2150212</v>
      </c>
      <c r="K1055" s="128">
        <v>0</v>
      </c>
      <c r="O1055" s="128">
        <v>2170103</v>
      </c>
      <c r="Q1055" s="205">
        <f t="shared" si="199"/>
        <v>0</v>
      </c>
      <c r="R1055" s="222">
        <f t="shared" si="187"/>
        <v>0</v>
      </c>
    </row>
    <row r="1056" ht="14.25" spans="1:18">
      <c r="A1056" s="140" t="s">
        <v>858</v>
      </c>
      <c r="B1056" s="213"/>
      <c r="C1056" s="216">
        <v>0</v>
      </c>
      <c r="D1056" s="212">
        <f t="shared" si="192"/>
        <v>0</v>
      </c>
      <c r="E1056" s="60"/>
      <c r="F1056" s="213"/>
      <c r="G1056" s="214" t="s">
        <v>67</v>
      </c>
      <c r="H1056" s="215">
        <v>2170104</v>
      </c>
      <c r="I1056" s="128">
        <v>0</v>
      </c>
      <c r="J1056" s="128">
        <v>2150213</v>
      </c>
      <c r="K1056" s="128">
        <v>0</v>
      </c>
      <c r="O1056" s="128">
        <v>2170104</v>
      </c>
      <c r="Q1056" s="205">
        <f t="shared" si="199"/>
        <v>0</v>
      </c>
      <c r="R1056" s="222">
        <f t="shared" si="187"/>
        <v>0</v>
      </c>
    </row>
    <row r="1057" ht="14.25" spans="1:18">
      <c r="A1057" s="140" t="s">
        <v>76</v>
      </c>
      <c r="B1057" s="213"/>
      <c r="C1057" s="216">
        <v>0</v>
      </c>
      <c r="D1057" s="212">
        <f t="shared" si="192"/>
        <v>0</v>
      </c>
      <c r="E1057" s="60"/>
      <c r="F1057" s="213"/>
      <c r="G1057" s="214" t="s">
        <v>67</v>
      </c>
      <c r="H1057" s="215">
        <v>2170150</v>
      </c>
      <c r="I1057" s="128">
        <v>0</v>
      </c>
      <c r="J1057" s="128">
        <v>2150214</v>
      </c>
      <c r="K1057" s="128">
        <v>0</v>
      </c>
      <c r="O1057" s="128">
        <v>2170150</v>
      </c>
      <c r="Q1057" s="205">
        <f t="shared" si="199"/>
        <v>0</v>
      </c>
      <c r="R1057" s="222">
        <f t="shared" si="187"/>
        <v>0</v>
      </c>
    </row>
    <row r="1058" ht="14.25" spans="1:18">
      <c r="A1058" s="140" t="s">
        <v>859</v>
      </c>
      <c r="B1058" s="213"/>
      <c r="C1058" s="216">
        <v>0</v>
      </c>
      <c r="D1058" s="212">
        <f t="shared" si="192"/>
        <v>0</v>
      </c>
      <c r="E1058" s="60"/>
      <c r="F1058" s="213"/>
      <c r="G1058" s="214" t="s">
        <v>67</v>
      </c>
      <c r="H1058" s="215">
        <v>2170199</v>
      </c>
      <c r="I1058" s="128">
        <v>0</v>
      </c>
      <c r="J1058" s="128">
        <v>2150215</v>
      </c>
      <c r="K1058" s="128">
        <v>0</v>
      </c>
      <c r="O1058" s="128">
        <v>2170199</v>
      </c>
      <c r="Q1058" s="205">
        <f t="shared" si="199"/>
        <v>0</v>
      </c>
      <c r="R1058" s="222">
        <f t="shared" si="187"/>
        <v>0</v>
      </c>
    </row>
    <row r="1059" ht="14.25" spans="1:18">
      <c r="A1059" s="140" t="s">
        <v>860</v>
      </c>
      <c r="B1059" s="210">
        <f t="shared" ref="B1059:C1059" si="200">SUM(B1060:B1068)</f>
        <v>0</v>
      </c>
      <c r="C1059" s="211">
        <f t="shared" si="200"/>
        <v>0</v>
      </c>
      <c r="D1059" s="212">
        <f t="shared" si="192"/>
        <v>0</v>
      </c>
      <c r="E1059" s="60"/>
      <c r="F1059" s="213">
        <f>SUM(F1060:F1068)</f>
        <v>0</v>
      </c>
      <c r="G1059" s="214" t="s">
        <v>65</v>
      </c>
      <c r="H1059" s="215">
        <v>21702</v>
      </c>
      <c r="I1059" s="128">
        <v>0</v>
      </c>
      <c r="J1059" s="128">
        <v>2150299</v>
      </c>
      <c r="K1059" s="128">
        <v>0</v>
      </c>
      <c r="O1059" s="128">
        <v>21702</v>
      </c>
      <c r="Q1059" s="205">
        <f t="shared" si="199"/>
        <v>0</v>
      </c>
      <c r="R1059" s="222">
        <f t="shared" si="187"/>
        <v>0</v>
      </c>
    </row>
    <row r="1060" ht="14.25" spans="1:18">
      <c r="A1060" s="140" t="s">
        <v>861</v>
      </c>
      <c r="B1060" s="213"/>
      <c r="C1060" s="216">
        <v>0</v>
      </c>
      <c r="D1060" s="212">
        <f t="shared" si="192"/>
        <v>0</v>
      </c>
      <c r="E1060" s="60"/>
      <c r="F1060" s="213"/>
      <c r="G1060" s="214" t="s">
        <v>67</v>
      </c>
      <c r="H1060" s="234">
        <v>2170201</v>
      </c>
      <c r="I1060" s="128">
        <v>0</v>
      </c>
      <c r="J1060" s="128">
        <v>21503</v>
      </c>
      <c r="K1060" s="128">
        <v>0</v>
      </c>
      <c r="O1060" s="128">
        <v>2170201</v>
      </c>
      <c r="Q1060" s="205">
        <f t="shared" si="199"/>
        <v>0</v>
      </c>
      <c r="R1060" s="222">
        <f t="shared" ref="R1060:R1123" si="201">P1060/10000</f>
        <v>0</v>
      </c>
    </row>
    <row r="1061" ht="14.25" spans="1:18">
      <c r="A1061" s="140" t="s">
        <v>862</v>
      </c>
      <c r="B1061" s="213"/>
      <c r="C1061" s="216">
        <v>0</v>
      </c>
      <c r="D1061" s="212">
        <f t="shared" si="192"/>
        <v>0</v>
      </c>
      <c r="E1061" s="60"/>
      <c r="F1061" s="213"/>
      <c r="G1061" s="214" t="s">
        <v>67</v>
      </c>
      <c r="H1061" s="234">
        <v>2170202</v>
      </c>
      <c r="I1061" s="128">
        <v>0</v>
      </c>
      <c r="J1061" s="128">
        <v>2150301</v>
      </c>
      <c r="K1061" s="128">
        <v>0</v>
      </c>
      <c r="O1061" s="128">
        <v>2170202</v>
      </c>
      <c r="Q1061" s="205">
        <f t="shared" si="199"/>
        <v>0</v>
      </c>
      <c r="R1061" s="222">
        <f t="shared" si="201"/>
        <v>0</v>
      </c>
    </row>
    <row r="1062" ht="14.25" spans="1:18">
      <c r="A1062" s="140" t="s">
        <v>863</v>
      </c>
      <c r="B1062" s="213"/>
      <c r="C1062" s="216">
        <v>0</v>
      </c>
      <c r="D1062" s="212">
        <f t="shared" si="192"/>
        <v>0</v>
      </c>
      <c r="E1062" s="60"/>
      <c r="F1062" s="213"/>
      <c r="G1062" s="214" t="s">
        <v>67</v>
      </c>
      <c r="H1062" s="234">
        <v>2170203</v>
      </c>
      <c r="I1062" s="128">
        <v>0</v>
      </c>
      <c r="J1062" s="128">
        <v>2150302</v>
      </c>
      <c r="K1062" s="128">
        <v>0</v>
      </c>
      <c r="O1062" s="128">
        <v>2170203</v>
      </c>
      <c r="Q1062" s="205">
        <f t="shared" si="199"/>
        <v>0</v>
      </c>
      <c r="R1062" s="222">
        <f t="shared" si="201"/>
        <v>0</v>
      </c>
    </row>
    <row r="1063" ht="14.25" spans="1:18">
      <c r="A1063" s="140" t="s">
        <v>864</v>
      </c>
      <c r="B1063" s="213"/>
      <c r="C1063" s="216">
        <v>0</v>
      </c>
      <c r="D1063" s="212">
        <f t="shared" si="192"/>
        <v>0</v>
      </c>
      <c r="E1063" s="60"/>
      <c r="F1063" s="213"/>
      <c r="G1063" s="214" t="s">
        <v>67</v>
      </c>
      <c r="H1063" s="234">
        <v>2170204</v>
      </c>
      <c r="I1063" s="128">
        <v>0</v>
      </c>
      <c r="J1063" s="128">
        <v>2150303</v>
      </c>
      <c r="K1063" s="128">
        <v>0</v>
      </c>
      <c r="O1063" s="128">
        <v>2170204</v>
      </c>
      <c r="Q1063" s="205">
        <f t="shared" si="199"/>
        <v>0</v>
      </c>
      <c r="R1063" s="222">
        <f t="shared" si="201"/>
        <v>0</v>
      </c>
    </row>
    <row r="1064" ht="14.25" spans="1:18">
      <c r="A1064" s="140" t="s">
        <v>865</v>
      </c>
      <c r="B1064" s="213"/>
      <c r="C1064" s="216">
        <v>0</v>
      </c>
      <c r="D1064" s="212">
        <f t="shared" si="192"/>
        <v>0</v>
      </c>
      <c r="E1064" s="60"/>
      <c r="F1064" s="213"/>
      <c r="G1064" s="214" t="s">
        <v>67</v>
      </c>
      <c r="H1064" s="234">
        <v>2170205</v>
      </c>
      <c r="I1064" s="128">
        <v>0</v>
      </c>
      <c r="J1064" s="128">
        <v>2150399</v>
      </c>
      <c r="K1064" s="128">
        <v>0</v>
      </c>
      <c r="O1064" s="128">
        <v>2170205</v>
      </c>
      <c r="Q1064" s="205">
        <f t="shared" si="199"/>
        <v>0</v>
      </c>
      <c r="R1064" s="222">
        <f t="shared" si="201"/>
        <v>0</v>
      </c>
    </row>
    <row r="1065" ht="14.25" spans="1:18">
      <c r="A1065" s="140" t="s">
        <v>866</v>
      </c>
      <c r="B1065" s="213"/>
      <c r="C1065" s="216">
        <v>0</v>
      </c>
      <c r="D1065" s="212">
        <f t="shared" si="192"/>
        <v>0</v>
      </c>
      <c r="E1065" s="60"/>
      <c r="F1065" s="213"/>
      <c r="G1065" s="214" t="s">
        <v>67</v>
      </c>
      <c r="H1065" s="234">
        <v>2170206</v>
      </c>
      <c r="I1065" s="128">
        <v>0</v>
      </c>
      <c r="J1065" s="128">
        <v>21505</v>
      </c>
      <c r="K1065" s="128">
        <v>0</v>
      </c>
      <c r="O1065" s="128">
        <v>2170206</v>
      </c>
      <c r="Q1065" s="205">
        <f t="shared" si="199"/>
        <v>0</v>
      </c>
      <c r="R1065" s="222">
        <f t="shared" si="201"/>
        <v>0</v>
      </c>
    </row>
    <row r="1066" ht="14.25" spans="1:18">
      <c r="A1066" s="140" t="s">
        <v>867</v>
      </c>
      <c r="B1066" s="213"/>
      <c r="C1066" s="216">
        <v>0</v>
      </c>
      <c r="D1066" s="212">
        <f t="shared" si="192"/>
        <v>0</v>
      </c>
      <c r="E1066" s="60"/>
      <c r="F1066" s="213"/>
      <c r="G1066" s="214" t="s">
        <v>67</v>
      </c>
      <c r="H1066" s="234">
        <v>2170207</v>
      </c>
      <c r="I1066" s="128">
        <v>0</v>
      </c>
      <c r="J1066" s="128">
        <v>2150501</v>
      </c>
      <c r="K1066" s="128">
        <v>0</v>
      </c>
      <c r="O1066" s="128">
        <v>2170207</v>
      </c>
      <c r="Q1066" s="205">
        <f t="shared" si="199"/>
        <v>0</v>
      </c>
      <c r="R1066" s="222">
        <f t="shared" si="201"/>
        <v>0</v>
      </c>
    </row>
    <row r="1067" ht="14.25" spans="1:18">
      <c r="A1067" s="140" t="s">
        <v>868</v>
      </c>
      <c r="B1067" s="213"/>
      <c r="C1067" s="216">
        <v>0</v>
      </c>
      <c r="D1067" s="212">
        <f t="shared" si="192"/>
        <v>0</v>
      </c>
      <c r="E1067" s="60"/>
      <c r="F1067" s="213"/>
      <c r="G1067" s="214" t="s">
        <v>67</v>
      </c>
      <c r="H1067" s="234">
        <v>2170208</v>
      </c>
      <c r="I1067" s="128">
        <v>0</v>
      </c>
      <c r="J1067" s="128">
        <v>2150502</v>
      </c>
      <c r="K1067" s="128">
        <v>0</v>
      </c>
      <c r="O1067" s="128">
        <v>2170208</v>
      </c>
      <c r="Q1067" s="205">
        <f t="shared" si="199"/>
        <v>0</v>
      </c>
      <c r="R1067" s="222">
        <f t="shared" si="201"/>
        <v>0</v>
      </c>
    </row>
    <row r="1068" ht="14.25" spans="1:18">
      <c r="A1068" s="140" t="s">
        <v>869</v>
      </c>
      <c r="B1068" s="213"/>
      <c r="C1068" s="216">
        <v>0</v>
      </c>
      <c r="D1068" s="212">
        <f t="shared" si="192"/>
        <v>0</v>
      </c>
      <c r="E1068" s="60"/>
      <c r="F1068" s="213"/>
      <c r="G1068" s="214" t="s">
        <v>67</v>
      </c>
      <c r="H1068" s="234">
        <v>2170299</v>
      </c>
      <c r="I1068" s="128">
        <v>0</v>
      </c>
      <c r="J1068" s="128">
        <v>2150503</v>
      </c>
      <c r="K1068" s="128">
        <v>0</v>
      </c>
      <c r="O1068" s="128">
        <v>2170299</v>
      </c>
      <c r="Q1068" s="205">
        <f t="shared" si="199"/>
        <v>0</v>
      </c>
      <c r="R1068" s="222">
        <f t="shared" si="201"/>
        <v>0</v>
      </c>
    </row>
    <row r="1069" ht="14.25" spans="1:18">
      <c r="A1069" s="140" t="s">
        <v>870</v>
      </c>
      <c r="B1069" s="210">
        <f t="shared" ref="B1069:C1069" si="202">SUM(B1070:B1074)</f>
        <v>0</v>
      </c>
      <c r="C1069" s="211">
        <f t="shared" si="202"/>
        <v>50</v>
      </c>
      <c r="D1069" s="212">
        <f t="shared" si="192"/>
        <v>0</v>
      </c>
      <c r="E1069" s="60"/>
      <c r="F1069" s="213">
        <f>SUM(F1070:F1074)</f>
        <v>0</v>
      </c>
      <c r="G1069" s="214" t="s">
        <v>65</v>
      </c>
      <c r="H1069" s="215">
        <v>21703</v>
      </c>
      <c r="I1069" s="128">
        <v>0</v>
      </c>
      <c r="J1069" s="128">
        <v>2150505</v>
      </c>
      <c r="K1069" s="128">
        <v>0</v>
      </c>
      <c r="O1069" s="128">
        <v>21703</v>
      </c>
      <c r="Q1069" s="205">
        <f t="shared" si="199"/>
        <v>0</v>
      </c>
      <c r="R1069" s="222">
        <f t="shared" si="201"/>
        <v>0</v>
      </c>
    </row>
    <row r="1070" ht="14.25" spans="1:18">
      <c r="A1070" s="140" t="s">
        <v>871</v>
      </c>
      <c r="B1070" s="213"/>
      <c r="C1070" s="216">
        <v>0</v>
      </c>
      <c r="D1070" s="212">
        <f t="shared" si="192"/>
        <v>0</v>
      </c>
      <c r="E1070" s="60"/>
      <c r="F1070" s="213"/>
      <c r="G1070" s="214" t="s">
        <v>67</v>
      </c>
      <c r="H1070" s="215">
        <v>2170301</v>
      </c>
      <c r="I1070" s="128">
        <v>0</v>
      </c>
      <c r="J1070" s="128">
        <v>2150506</v>
      </c>
      <c r="K1070" s="128">
        <v>0</v>
      </c>
      <c r="O1070" s="128">
        <v>2170301</v>
      </c>
      <c r="Q1070" s="205">
        <f t="shared" si="199"/>
        <v>0</v>
      </c>
      <c r="R1070" s="222">
        <f t="shared" si="201"/>
        <v>0</v>
      </c>
    </row>
    <row r="1071" ht="14.25" spans="1:18">
      <c r="A1071" s="74" t="s">
        <v>872</v>
      </c>
      <c r="B1071" s="213"/>
      <c r="C1071" s="216">
        <v>0</v>
      </c>
      <c r="D1071" s="212">
        <f t="shared" si="192"/>
        <v>0</v>
      </c>
      <c r="E1071" s="60"/>
      <c r="F1071" s="213"/>
      <c r="G1071" s="214" t="s">
        <v>67</v>
      </c>
      <c r="H1071" s="215">
        <v>2170302</v>
      </c>
      <c r="I1071" s="128">
        <v>0</v>
      </c>
      <c r="J1071" s="128">
        <v>2150507</v>
      </c>
      <c r="K1071" s="128">
        <v>0</v>
      </c>
      <c r="O1071" s="128">
        <v>2170302</v>
      </c>
      <c r="Q1071" s="205">
        <f t="shared" si="199"/>
        <v>0</v>
      </c>
      <c r="R1071" s="222">
        <f t="shared" si="201"/>
        <v>0</v>
      </c>
    </row>
    <row r="1072" ht="14.25" spans="1:18">
      <c r="A1072" s="140" t="s">
        <v>873</v>
      </c>
      <c r="B1072" s="213"/>
      <c r="C1072" s="216">
        <v>0</v>
      </c>
      <c r="D1072" s="212">
        <f t="shared" si="192"/>
        <v>0</v>
      </c>
      <c r="E1072" s="60"/>
      <c r="F1072" s="213"/>
      <c r="G1072" s="214" t="s">
        <v>67</v>
      </c>
      <c r="H1072" s="215">
        <v>2170303</v>
      </c>
      <c r="I1072" s="128">
        <v>0</v>
      </c>
      <c r="J1072" s="128">
        <v>2150508</v>
      </c>
      <c r="K1072" s="128">
        <v>0</v>
      </c>
      <c r="O1072" s="128">
        <v>2170303</v>
      </c>
      <c r="Q1072" s="205">
        <f t="shared" si="199"/>
        <v>0</v>
      </c>
      <c r="R1072" s="222">
        <f t="shared" si="201"/>
        <v>0</v>
      </c>
    </row>
    <row r="1073" ht="14.25" spans="1:18">
      <c r="A1073" s="140" t="s">
        <v>874</v>
      </c>
      <c r="B1073" s="213"/>
      <c r="C1073" s="216">
        <v>0</v>
      </c>
      <c r="D1073" s="212">
        <f t="shared" si="192"/>
        <v>0</v>
      </c>
      <c r="E1073" s="60"/>
      <c r="F1073" s="213"/>
      <c r="G1073" s="214" t="s">
        <v>67</v>
      </c>
      <c r="H1073" s="215">
        <v>2170304</v>
      </c>
      <c r="I1073" s="128">
        <v>0</v>
      </c>
      <c r="J1073" s="128">
        <v>2150509</v>
      </c>
      <c r="K1073" s="128">
        <v>0</v>
      </c>
      <c r="O1073" s="128">
        <v>2170304</v>
      </c>
      <c r="Q1073" s="205">
        <f t="shared" si="199"/>
        <v>0</v>
      </c>
      <c r="R1073" s="222">
        <f t="shared" si="201"/>
        <v>0</v>
      </c>
    </row>
    <row r="1074" ht="14.25" spans="1:18">
      <c r="A1074" s="140" t="s">
        <v>875</v>
      </c>
      <c r="B1074" s="213"/>
      <c r="C1074" s="216">
        <v>50</v>
      </c>
      <c r="D1074" s="212">
        <f t="shared" si="192"/>
        <v>0</v>
      </c>
      <c r="E1074" s="60"/>
      <c r="F1074" s="213"/>
      <c r="G1074" s="214" t="s">
        <v>67</v>
      </c>
      <c r="H1074" s="215">
        <v>2170399</v>
      </c>
      <c r="I1074" s="128">
        <v>0</v>
      </c>
      <c r="J1074" s="128">
        <v>2150510</v>
      </c>
      <c r="K1074" s="128">
        <v>0</v>
      </c>
      <c r="O1074" s="128">
        <v>2170399</v>
      </c>
      <c r="Q1074" s="205">
        <f t="shared" si="199"/>
        <v>0</v>
      </c>
      <c r="R1074" s="222">
        <f t="shared" si="201"/>
        <v>0</v>
      </c>
    </row>
    <row r="1075" ht="14.25" spans="1:18">
      <c r="A1075" s="140" t="s">
        <v>876</v>
      </c>
      <c r="B1075" s="210">
        <f t="shared" ref="B1075:C1075" si="203">SUM(B1076:B1077)</f>
        <v>0</v>
      </c>
      <c r="C1075" s="211">
        <f t="shared" si="203"/>
        <v>0</v>
      </c>
      <c r="D1075" s="212">
        <f t="shared" si="192"/>
        <v>0</v>
      </c>
      <c r="E1075" s="60"/>
      <c r="F1075" s="213">
        <f>SUM(F1076:F1077)</f>
        <v>0</v>
      </c>
      <c r="G1075" s="214" t="s">
        <v>65</v>
      </c>
      <c r="H1075" s="231">
        <v>21704</v>
      </c>
      <c r="I1075" s="128">
        <v>0</v>
      </c>
      <c r="J1075" s="128">
        <v>2150511</v>
      </c>
      <c r="K1075" s="128">
        <v>0</v>
      </c>
      <c r="O1075" s="128">
        <v>21704</v>
      </c>
      <c r="Q1075" s="205">
        <f t="shared" si="199"/>
        <v>0</v>
      </c>
      <c r="R1075" s="222">
        <f t="shared" si="201"/>
        <v>0</v>
      </c>
    </row>
    <row r="1076" ht="14.25" spans="1:18">
      <c r="A1076" s="140" t="s">
        <v>877</v>
      </c>
      <c r="B1076" s="213"/>
      <c r="C1076" s="216">
        <v>0</v>
      </c>
      <c r="D1076" s="212">
        <f t="shared" si="192"/>
        <v>0</v>
      </c>
      <c r="E1076" s="60"/>
      <c r="F1076" s="213"/>
      <c r="G1076" s="214" t="s">
        <v>67</v>
      </c>
      <c r="H1076" s="231">
        <v>2170401</v>
      </c>
      <c r="I1076" s="128">
        <v>0</v>
      </c>
      <c r="J1076" s="128">
        <v>2150513</v>
      </c>
      <c r="K1076" s="128">
        <v>0</v>
      </c>
      <c r="O1076" s="128">
        <v>2170401</v>
      </c>
      <c r="Q1076" s="205">
        <f t="shared" si="199"/>
        <v>0</v>
      </c>
      <c r="R1076" s="222">
        <f t="shared" si="201"/>
        <v>0</v>
      </c>
    </row>
    <row r="1077" ht="14.25" spans="1:18">
      <c r="A1077" s="140" t="s">
        <v>878</v>
      </c>
      <c r="B1077" s="213"/>
      <c r="C1077" s="216">
        <v>0</v>
      </c>
      <c r="D1077" s="212">
        <f t="shared" si="192"/>
        <v>0</v>
      </c>
      <c r="E1077" s="60"/>
      <c r="F1077" s="213"/>
      <c r="G1077" s="214" t="s">
        <v>67</v>
      </c>
      <c r="H1077" s="231">
        <v>2170499</v>
      </c>
      <c r="I1077" s="128">
        <v>0</v>
      </c>
      <c r="J1077" s="128">
        <v>2150515</v>
      </c>
      <c r="K1077" s="128">
        <v>0</v>
      </c>
      <c r="O1077" s="128">
        <v>2170499</v>
      </c>
      <c r="Q1077" s="205">
        <f t="shared" si="199"/>
        <v>0</v>
      </c>
      <c r="R1077" s="222">
        <f t="shared" si="201"/>
        <v>0</v>
      </c>
    </row>
    <row r="1078" ht="14.25" spans="1:18">
      <c r="A1078" s="140" t="s">
        <v>879</v>
      </c>
      <c r="B1078" s="210">
        <f t="shared" ref="B1078:C1078" si="204">SUM(B1079:B1080)</f>
        <v>49</v>
      </c>
      <c r="C1078" s="211">
        <f t="shared" si="204"/>
        <v>0</v>
      </c>
      <c r="D1078" s="212">
        <f t="shared" si="192"/>
        <v>0</v>
      </c>
      <c r="E1078" s="60"/>
      <c r="F1078" s="213">
        <f>SUM(F1079:F1080)</f>
        <v>0</v>
      </c>
      <c r="G1078" s="214" t="s">
        <v>65</v>
      </c>
      <c r="H1078" s="215">
        <v>21799</v>
      </c>
      <c r="I1078" s="128">
        <v>49</v>
      </c>
      <c r="J1078" s="128">
        <v>2150599</v>
      </c>
      <c r="K1078" s="128">
        <v>0</v>
      </c>
      <c r="O1078" s="128">
        <v>21799</v>
      </c>
      <c r="Q1078" s="205">
        <f t="shared" si="199"/>
        <v>0</v>
      </c>
      <c r="R1078" s="222">
        <f t="shared" si="201"/>
        <v>0</v>
      </c>
    </row>
    <row r="1079" ht="14.25" spans="1:18">
      <c r="A1079" s="140" t="s">
        <v>880</v>
      </c>
      <c r="B1079" s="128">
        <v>49</v>
      </c>
      <c r="C1079" s="216">
        <v>0</v>
      </c>
      <c r="D1079" s="212">
        <f t="shared" si="192"/>
        <v>0</v>
      </c>
      <c r="E1079" s="60"/>
      <c r="F1079" s="213"/>
      <c r="G1079" s="214" t="s">
        <v>67</v>
      </c>
      <c r="H1079" s="231">
        <v>2179902</v>
      </c>
      <c r="I1079" s="128">
        <v>49</v>
      </c>
      <c r="J1079" s="128">
        <v>21507</v>
      </c>
      <c r="K1079" s="128">
        <v>0</v>
      </c>
      <c r="O1079" s="128">
        <v>2179902</v>
      </c>
      <c r="Q1079" s="205">
        <f t="shared" si="199"/>
        <v>0</v>
      </c>
      <c r="R1079" s="222">
        <f t="shared" si="201"/>
        <v>0</v>
      </c>
    </row>
    <row r="1080" ht="14.25" spans="1:18">
      <c r="A1080" s="140" t="s">
        <v>881</v>
      </c>
      <c r="B1080" s="213"/>
      <c r="C1080" s="216">
        <v>0</v>
      </c>
      <c r="D1080" s="212">
        <f t="shared" si="192"/>
        <v>0</v>
      </c>
      <c r="E1080" s="60"/>
      <c r="F1080" s="213"/>
      <c r="G1080" s="214" t="s">
        <v>67</v>
      </c>
      <c r="H1080" s="231">
        <v>2179999</v>
      </c>
      <c r="J1080" s="128">
        <v>2150701</v>
      </c>
      <c r="K1080" s="128">
        <v>0</v>
      </c>
      <c r="O1080" s="128">
        <v>2179999</v>
      </c>
      <c r="Q1080" s="205">
        <f t="shared" si="199"/>
        <v>0</v>
      </c>
      <c r="R1080" s="222">
        <f t="shared" si="201"/>
        <v>0</v>
      </c>
    </row>
    <row r="1081" ht="14.25" spans="1:18">
      <c r="A1081" s="140" t="s">
        <v>882</v>
      </c>
      <c r="B1081" s="210">
        <f t="shared" ref="B1081:C1081" si="205">SUM(B1082:B1090)</f>
        <v>0</v>
      </c>
      <c r="C1081" s="211">
        <f t="shared" si="205"/>
        <v>0</v>
      </c>
      <c r="D1081" s="212">
        <f t="shared" si="192"/>
        <v>0</v>
      </c>
      <c r="E1081" s="60"/>
      <c r="F1081" s="213">
        <f>SUM(F1082:F1090)</f>
        <v>0</v>
      </c>
      <c r="G1081" s="214" t="s">
        <v>63</v>
      </c>
      <c r="H1081" s="215">
        <v>219</v>
      </c>
      <c r="I1081" s="128">
        <v>0</v>
      </c>
      <c r="J1081" s="128">
        <v>2150702</v>
      </c>
      <c r="K1081" s="128">
        <v>0</v>
      </c>
      <c r="O1081" s="128">
        <v>219</v>
      </c>
      <c r="Q1081" s="205">
        <f t="shared" si="199"/>
        <v>0</v>
      </c>
      <c r="R1081" s="222">
        <f t="shared" si="201"/>
        <v>0</v>
      </c>
    </row>
    <row r="1082" ht="14.25" spans="1:18">
      <c r="A1082" s="140" t="s">
        <v>883</v>
      </c>
      <c r="B1082" s="213"/>
      <c r="C1082" s="216">
        <v>0</v>
      </c>
      <c r="D1082" s="212">
        <f t="shared" si="192"/>
        <v>0</v>
      </c>
      <c r="E1082" s="60"/>
      <c r="F1082" s="213"/>
      <c r="G1082" s="214" t="s">
        <v>65</v>
      </c>
      <c r="H1082" s="215">
        <v>21901</v>
      </c>
      <c r="I1082" s="128">
        <v>0</v>
      </c>
      <c r="J1082" s="128">
        <v>2150703</v>
      </c>
      <c r="K1082" s="128">
        <v>0</v>
      </c>
      <c r="O1082" s="128">
        <v>21901</v>
      </c>
      <c r="Q1082" s="205">
        <f t="shared" si="199"/>
        <v>0</v>
      </c>
      <c r="R1082" s="222">
        <f t="shared" si="201"/>
        <v>0</v>
      </c>
    </row>
    <row r="1083" ht="14.25" spans="1:18">
      <c r="A1083" s="140" t="s">
        <v>884</v>
      </c>
      <c r="B1083" s="213"/>
      <c r="C1083" s="216">
        <v>0</v>
      </c>
      <c r="D1083" s="212">
        <f t="shared" si="192"/>
        <v>0</v>
      </c>
      <c r="E1083" s="60"/>
      <c r="F1083" s="213"/>
      <c r="G1083" s="214" t="s">
        <v>65</v>
      </c>
      <c r="H1083" s="215">
        <v>21902</v>
      </c>
      <c r="I1083" s="128">
        <v>0</v>
      </c>
      <c r="J1083" s="128">
        <v>2150704</v>
      </c>
      <c r="K1083" s="128">
        <v>0</v>
      </c>
      <c r="O1083" s="128">
        <v>21902</v>
      </c>
      <c r="Q1083" s="205">
        <f t="shared" si="199"/>
        <v>0</v>
      </c>
      <c r="R1083" s="222">
        <f t="shared" si="201"/>
        <v>0</v>
      </c>
    </row>
    <row r="1084" ht="14.25" spans="1:18">
      <c r="A1084" s="140" t="s">
        <v>885</v>
      </c>
      <c r="B1084" s="213"/>
      <c r="C1084" s="216">
        <v>0</v>
      </c>
      <c r="D1084" s="212">
        <f t="shared" si="192"/>
        <v>0</v>
      </c>
      <c r="E1084" s="60"/>
      <c r="F1084" s="213"/>
      <c r="G1084" s="214" t="s">
        <v>65</v>
      </c>
      <c r="H1084" s="215">
        <v>21903</v>
      </c>
      <c r="I1084" s="128">
        <v>0</v>
      </c>
      <c r="J1084" s="128">
        <v>2150705</v>
      </c>
      <c r="K1084" s="128">
        <v>0</v>
      </c>
      <c r="O1084" s="128">
        <v>21903</v>
      </c>
      <c r="Q1084" s="205">
        <f t="shared" si="199"/>
        <v>0</v>
      </c>
      <c r="R1084" s="222">
        <f t="shared" si="201"/>
        <v>0</v>
      </c>
    </row>
    <row r="1085" ht="14.25" spans="1:18">
      <c r="A1085" s="140" t="s">
        <v>886</v>
      </c>
      <c r="B1085" s="213"/>
      <c r="C1085" s="216">
        <v>0</v>
      </c>
      <c r="D1085" s="212">
        <f t="shared" si="192"/>
        <v>0</v>
      </c>
      <c r="E1085" s="60"/>
      <c r="F1085" s="213"/>
      <c r="G1085" s="214" t="s">
        <v>65</v>
      </c>
      <c r="H1085" s="215">
        <v>21904</v>
      </c>
      <c r="I1085" s="128">
        <v>0</v>
      </c>
      <c r="J1085" s="128">
        <v>2150799</v>
      </c>
      <c r="K1085" s="128">
        <v>0</v>
      </c>
      <c r="O1085" s="128">
        <v>21904</v>
      </c>
      <c r="Q1085" s="205">
        <f t="shared" si="199"/>
        <v>0</v>
      </c>
      <c r="R1085" s="222">
        <f t="shared" si="201"/>
        <v>0</v>
      </c>
    </row>
    <row r="1086" ht="14.25" spans="1:18">
      <c r="A1086" s="140" t="s">
        <v>887</v>
      </c>
      <c r="B1086" s="213"/>
      <c r="C1086" s="216">
        <v>0</v>
      </c>
      <c r="D1086" s="212">
        <f t="shared" si="192"/>
        <v>0</v>
      </c>
      <c r="E1086" s="60"/>
      <c r="F1086" s="213"/>
      <c r="G1086" s="214" t="s">
        <v>65</v>
      </c>
      <c r="H1086" s="215">
        <v>21905</v>
      </c>
      <c r="I1086" s="128">
        <v>0</v>
      </c>
      <c r="J1086" s="128">
        <v>21508</v>
      </c>
      <c r="K1086" s="128">
        <v>200</v>
      </c>
      <c r="O1086" s="128">
        <v>21905</v>
      </c>
      <c r="Q1086" s="205">
        <f t="shared" si="199"/>
        <v>0</v>
      </c>
      <c r="R1086" s="222">
        <f t="shared" si="201"/>
        <v>0</v>
      </c>
    </row>
    <row r="1087" ht="14.25" spans="1:18">
      <c r="A1087" s="140" t="s">
        <v>888</v>
      </c>
      <c r="B1087" s="213"/>
      <c r="C1087" s="216">
        <v>0</v>
      </c>
      <c r="D1087" s="212">
        <f t="shared" si="192"/>
        <v>0</v>
      </c>
      <c r="E1087" s="60"/>
      <c r="F1087" s="213"/>
      <c r="G1087" s="214" t="s">
        <v>65</v>
      </c>
      <c r="H1087" s="215">
        <v>21906</v>
      </c>
      <c r="I1087" s="128">
        <v>0</v>
      </c>
      <c r="J1087" s="128">
        <v>2150801</v>
      </c>
      <c r="K1087" s="128">
        <v>0</v>
      </c>
      <c r="O1087" s="128">
        <v>21906</v>
      </c>
      <c r="Q1087" s="205">
        <f t="shared" si="199"/>
        <v>0</v>
      </c>
      <c r="R1087" s="222">
        <f t="shared" si="201"/>
        <v>0</v>
      </c>
    </row>
    <row r="1088" ht="14.25" spans="1:18">
      <c r="A1088" s="140" t="s">
        <v>889</v>
      </c>
      <c r="B1088" s="213"/>
      <c r="C1088" s="216">
        <v>0</v>
      </c>
      <c r="D1088" s="212">
        <f t="shared" si="192"/>
        <v>0</v>
      </c>
      <c r="E1088" s="60"/>
      <c r="F1088" s="213"/>
      <c r="G1088" s="214" t="s">
        <v>65</v>
      </c>
      <c r="H1088" s="215">
        <v>21907</v>
      </c>
      <c r="I1088" s="128">
        <v>0</v>
      </c>
      <c r="J1088" s="128">
        <v>2150802</v>
      </c>
      <c r="K1088" s="128">
        <v>0</v>
      </c>
      <c r="O1088" s="128">
        <v>21907</v>
      </c>
      <c r="Q1088" s="205">
        <f t="shared" si="199"/>
        <v>0</v>
      </c>
      <c r="R1088" s="222">
        <f t="shared" si="201"/>
        <v>0</v>
      </c>
    </row>
    <row r="1089" ht="14.25" spans="1:18">
      <c r="A1089" s="140" t="s">
        <v>890</v>
      </c>
      <c r="B1089" s="213"/>
      <c r="C1089" s="216">
        <v>0</v>
      </c>
      <c r="D1089" s="212">
        <f t="shared" si="192"/>
        <v>0</v>
      </c>
      <c r="E1089" s="60"/>
      <c r="F1089" s="213"/>
      <c r="G1089" s="214" t="s">
        <v>65</v>
      </c>
      <c r="H1089" s="215">
        <v>21908</v>
      </c>
      <c r="I1089" s="128">
        <v>0</v>
      </c>
      <c r="J1089" s="128">
        <v>2150803</v>
      </c>
      <c r="K1089" s="128">
        <v>0</v>
      </c>
      <c r="O1089" s="128">
        <v>21908</v>
      </c>
      <c r="Q1089" s="205">
        <f t="shared" si="199"/>
        <v>0</v>
      </c>
      <c r="R1089" s="222">
        <f t="shared" si="201"/>
        <v>0</v>
      </c>
    </row>
    <row r="1090" ht="14.25" spans="1:18">
      <c r="A1090" s="140" t="s">
        <v>891</v>
      </c>
      <c r="B1090" s="213"/>
      <c r="C1090" s="216">
        <v>0</v>
      </c>
      <c r="D1090" s="212">
        <f t="shared" si="192"/>
        <v>0</v>
      </c>
      <c r="E1090" s="60"/>
      <c r="F1090" s="213"/>
      <c r="G1090" s="214" t="s">
        <v>65</v>
      </c>
      <c r="H1090" s="215">
        <v>21999</v>
      </c>
      <c r="I1090" s="128">
        <v>0</v>
      </c>
      <c r="J1090" s="128">
        <v>2150804</v>
      </c>
      <c r="K1090" s="128">
        <v>0</v>
      </c>
      <c r="O1090" s="128">
        <v>21999</v>
      </c>
      <c r="Q1090" s="205">
        <f t="shared" si="199"/>
        <v>0</v>
      </c>
      <c r="R1090" s="222">
        <f t="shared" si="201"/>
        <v>0</v>
      </c>
    </row>
    <row r="1091" ht="14.25" spans="1:18">
      <c r="A1091" s="140" t="s">
        <v>892</v>
      </c>
      <c r="B1091" s="210">
        <f t="shared" ref="B1091:C1091" si="206">SUM(B1092,B1119,B1134)</f>
        <v>1579</v>
      </c>
      <c r="C1091" s="211">
        <f t="shared" si="206"/>
        <v>1445</v>
      </c>
      <c r="D1091" s="212">
        <f t="shared" si="192"/>
        <v>91.5136162127929</v>
      </c>
      <c r="E1091" s="60"/>
      <c r="F1091" s="213">
        <f>SUM(F1092,F1119,F1134)</f>
        <v>0</v>
      </c>
      <c r="G1091" s="214" t="s">
        <v>63</v>
      </c>
      <c r="H1091" s="215">
        <v>220</v>
      </c>
      <c r="I1091" s="128">
        <v>1579</v>
      </c>
      <c r="J1091" s="128">
        <v>2150805</v>
      </c>
      <c r="K1091" s="128">
        <v>0</v>
      </c>
      <c r="O1091" s="128">
        <v>220</v>
      </c>
      <c r="Q1091" s="205">
        <f t="shared" si="199"/>
        <v>0</v>
      </c>
      <c r="R1091" s="222">
        <f t="shared" si="201"/>
        <v>0</v>
      </c>
    </row>
    <row r="1092" ht="14.25" spans="1:18">
      <c r="A1092" s="140" t="s">
        <v>893</v>
      </c>
      <c r="B1092" s="210">
        <f t="shared" ref="B1092:C1092" si="207">SUM(B1093:B1118)</f>
        <v>1555</v>
      </c>
      <c r="C1092" s="211">
        <f t="shared" si="207"/>
        <v>1422</v>
      </c>
      <c r="D1092" s="212">
        <f t="shared" si="192"/>
        <v>91.4469453376206</v>
      </c>
      <c r="E1092" s="60"/>
      <c r="F1092" s="213">
        <f>SUM(F1093:F1118)</f>
        <v>0</v>
      </c>
      <c r="G1092" s="214" t="s">
        <v>65</v>
      </c>
      <c r="H1092" s="215">
        <v>22001</v>
      </c>
      <c r="I1092" s="128">
        <v>1555</v>
      </c>
      <c r="J1092" s="128">
        <v>2150806</v>
      </c>
      <c r="K1092" s="128">
        <v>0</v>
      </c>
      <c r="O1092" s="128">
        <v>22001</v>
      </c>
      <c r="Q1092" s="205">
        <f t="shared" si="199"/>
        <v>0</v>
      </c>
      <c r="R1092" s="222">
        <f t="shared" si="201"/>
        <v>0</v>
      </c>
    </row>
    <row r="1093" ht="14.25" spans="1:18">
      <c r="A1093" s="140" t="s">
        <v>66</v>
      </c>
      <c r="B1093" s="213">
        <v>100</v>
      </c>
      <c r="C1093" s="216">
        <v>180</v>
      </c>
      <c r="D1093" s="212">
        <f t="shared" si="192"/>
        <v>180</v>
      </c>
      <c r="E1093" s="60"/>
      <c r="F1093" s="213"/>
      <c r="G1093" s="214" t="s">
        <v>67</v>
      </c>
      <c r="H1093" s="215">
        <v>2200101</v>
      </c>
      <c r="I1093" s="128">
        <v>100</v>
      </c>
      <c r="J1093" s="128">
        <v>2150899</v>
      </c>
      <c r="K1093" s="128">
        <v>200</v>
      </c>
      <c r="O1093" s="128">
        <v>2200101</v>
      </c>
      <c r="P1093" s="206">
        <v>1796782.2</v>
      </c>
      <c r="Q1093" s="205">
        <f t="shared" si="199"/>
        <v>180</v>
      </c>
      <c r="R1093" s="222">
        <f t="shared" si="201"/>
        <v>179.67822</v>
      </c>
    </row>
    <row r="1094" ht="14.25" spans="1:18">
      <c r="A1094" s="140" t="s">
        <v>68</v>
      </c>
      <c r="B1094" s="213">
        <v>107</v>
      </c>
      <c r="C1094" s="216">
        <v>79</v>
      </c>
      <c r="D1094" s="212">
        <f t="shared" ref="D1094:D1157" si="208">IF(B1094=0,,C1094/B1094*100)</f>
        <v>73.8317757009346</v>
      </c>
      <c r="E1094" s="60"/>
      <c r="F1094" s="213"/>
      <c r="G1094" s="214" t="s">
        <v>67</v>
      </c>
      <c r="H1094" s="215">
        <v>2200102</v>
      </c>
      <c r="I1094" s="128">
        <v>107</v>
      </c>
      <c r="J1094" s="128">
        <v>21599</v>
      </c>
      <c r="K1094" s="128">
        <v>1667</v>
      </c>
      <c r="O1094" s="128">
        <v>2200102</v>
      </c>
      <c r="P1094" s="206">
        <v>786198.96</v>
      </c>
      <c r="Q1094" s="205">
        <f t="shared" si="199"/>
        <v>79</v>
      </c>
      <c r="R1094" s="222">
        <f t="shared" si="201"/>
        <v>78.619896</v>
      </c>
    </row>
    <row r="1095" ht="14.25" spans="1:18">
      <c r="A1095" s="140" t="s">
        <v>69</v>
      </c>
      <c r="B1095" s="213">
        <v>0</v>
      </c>
      <c r="C1095" s="216">
        <v>0</v>
      </c>
      <c r="D1095" s="212">
        <f t="shared" si="208"/>
        <v>0</v>
      </c>
      <c r="E1095" s="60"/>
      <c r="F1095" s="213"/>
      <c r="G1095" s="214" t="s">
        <v>67</v>
      </c>
      <c r="H1095" s="215">
        <v>2200103</v>
      </c>
      <c r="I1095" s="128">
        <v>0</v>
      </c>
      <c r="J1095" s="128">
        <v>2159901</v>
      </c>
      <c r="K1095" s="128">
        <v>0</v>
      </c>
      <c r="O1095" s="128">
        <v>2200103</v>
      </c>
      <c r="Q1095" s="205">
        <f t="shared" si="199"/>
        <v>0</v>
      </c>
      <c r="R1095" s="222">
        <f t="shared" si="201"/>
        <v>0</v>
      </c>
    </row>
    <row r="1096" ht="14.25" spans="1:18">
      <c r="A1096" s="140" t="s">
        <v>894</v>
      </c>
      <c r="B1096" s="213">
        <v>40</v>
      </c>
      <c r="C1096" s="216">
        <v>0</v>
      </c>
      <c r="D1096" s="212">
        <f t="shared" si="208"/>
        <v>0</v>
      </c>
      <c r="E1096" s="60"/>
      <c r="F1096" s="213"/>
      <c r="G1096" s="214" t="s">
        <v>67</v>
      </c>
      <c r="H1096" s="215">
        <v>2200104</v>
      </c>
      <c r="I1096" s="128">
        <v>40</v>
      </c>
      <c r="J1096" s="128">
        <v>2159904</v>
      </c>
      <c r="K1096" s="128">
        <v>0</v>
      </c>
      <c r="O1096" s="128">
        <v>2200104</v>
      </c>
      <c r="Q1096" s="205">
        <f t="shared" si="199"/>
        <v>0</v>
      </c>
      <c r="R1096" s="222">
        <f t="shared" si="201"/>
        <v>0</v>
      </c>
    </row>
    <row r="1097" ht="14.25" spans="1:18">
      <c r="A1097" s="140" t="s">
        <v>895</v>
      </c>
      <c r="B1097" s="213">
        <v>522</v>
      </c>
      <c r="C1097" s="216">
        <v>716</v>
      </c>
      <c r="D1097" s="212">
        <f t="shared" si="208"/>
        <v>137.164750957854</v>
      </c>
      <c r="E1097" s="60"/>
      <c r="F1097" s="213"/>
      <c r="G1097" s="214" t="s">
        <v>67</v>
      </c>
      <c r="H1097" s="215">
        <v>2200106</v>
      </c>
      <c r="I1097" s="128">
        <v>522</v>
      </c>
      <c r="J1097" s="128">
        <v>2159905</v>
      </c>
      <c r="K1097" s="128">
        <v>0</v>
      </c>
      <c r="O1097" s="128">
        <v>2200106</v>
      </c>
      <c r="Q1097" s="205">
        <f t="shared" si="199"/>
        <v>0</v>
      </c>
      <c r="R1097" s="222">
        <f t="shared" si="201"/>
        <v>0</v>
      </c>
    </row>
    <row r="1098" ht="14.25" spans="1:18">
      <c r="A1098" s="140" t="s">
        <v>896</v>
      </c>
      <c r="B1098" s="213">
        <v>0</v>
      </c>
      <c r="C1098" s="216">
        <v>0</v>
      </c>
      <c r="D1098" s="212">
        <f t="shared" si="208"/>
        <v>0</v>
      </c>
      <c r="E1098" s="60"/>
      <c r="F1098" s="213"/>
      <c r="G1098" s="214" t="s">
        <v>67</v>
      </c>
      <c r="H1098" s="215">
        <v>2200107</v>
      </c>
      <c r="I1098" s="128">
        <v>0</v>
      </c>
      <c r="J1098" s="128">
        <v>2159906</v>
      </c>
      <c r="K1098" s="128">
        <v>0</v>
      </c>
      <c r="O1098" s="128">
        <v>2200107</v>
      </c>
      <c r="Q1098" s="205">
        <f t="shared" si="199"/>
        <v>0</v>
      </c>
      <c r="R1098" s="222">
        <f t="shared" si="201"/>
        <v>0</v>
      </c>
    </row>
    <row r="1099" ht="14.25" spans="1:18">
      <c r="A1099" s="140" t="s">
        <v>897</v>
      </c>
      <c r="B1099" s="213">
        <v>0</v>
      </c>
      <c r="C1099" s="216">
        <v>0</v>
      </c>
      <c r="D1099" s="212">
        <f t="shared" si="208"/>
        <v>0</v>
      </c>
      <c r="E1099" s="60"/>
      <c r="F1099" s="213"/>
      <c r="G1099" s="214" t="s">
        <v>67</v>
      </c>
      <c r="H1099" s="215">
        <v>2200108</v>
      </c>
      <c r="I1099" s="128">
        <v>0</v>
      </c>
      <c r="J1099" s="128">
        <v>2159999</v>
      </c>
      <c r="K1099" s="128">
        <v>1667</v>
      </c>
      <c r="O1099" s="128">
        <v>2200108</v>
      </c>
      <c r="Q1099" s="205">
        <f t="shared" si="199"/>
        <v>0</v>
      </c>
      <c r="R1099" s="222">
        <f t="shared" si="201"/>
        <v>0</v>
      </c>
    </row>
    <row r="1100" ht="14.25" spans="1:18">
      <c r="A1100" s="140" t="s">
        <v>898</v>
      </c>
      <c r="B1100" s="213">
        <v>6</v>
      </c>
      <c r="C1100" s="216">
        <v>6</v>
      </c>
      <c r="D1100" s="212">
        <f t="shared" si="208"/>
        <v>100</v>
      </c>
      <c r="E1100" s="60"/>
      <c r="F1100" s="213"/>
      <c r="G1100" s="214" t="s">
        <v>67</v>
      </c>
      <c r="H1100" s="215">
        <v>2200109</v>
      </c>
      <c r="I1100" s="128">
        <v>6</v>
      </c>
      <c r="J1100" s="128">
        <v>216</v>
      </c>
      <c r="K1100" s="128">
        <v>98</v>
      </c>
      <c r="O1100" s="128">
        <v>2200109</v>
      </c>
      <c r="P1100" s="206">
        <v>60000</v>
      </c>
      <c r="Q1100" s="205">
        <f t="shared" si="199"/>
        <v>6</v>
      </c>
      <c r="R1100" s="222">
        <f t="shared" si="201"/>
        <v>6</v>
      </c>
    </row>
    <row r="1101" ht="14.25" spans="1:18">
      <c r="A1101" s="140" t="s">
        <v>899</v>
      </c>
      <c r="B1101" s="213">
        <v>0</v>
      </c>
      <c r="C1101" s="216">
        <v>0</v>
      </c>
      <c r="D1101" s="212">
        <f t="shared" si="208"/>
        <v>0</v>
      </c>
      <c r="E1101" s="60"/>
      <c r="F1101" s="213"/>
      <c r="G1101" s="214" t="s">
        <v>67</v>
      </c>
      <c r="H1101" s="215">
        <v>2200112</v>
      </c>
      <c r="I1101" s="128">
        <v>0</v>
      </c>
      <c r="J1101" s="128">
        <v>21602</v>
      </c>
      <c r="K1101" s="128">
        <v>45</v>
      </c>
      <c r="O1101" s="128">
        <v>2200112</v>
      </c>
      <c r="Q1101" s="205">
        <f t="shared" si="199"/>
        <v>0</v>
      </c>
      <c r="R1101" s="222">
        <f t="shared" si="201"/>
        <v>0</v>
      </c>
    </row>
    <row r="1102" ht="14.25" spans="1:18">
      <c r="A1102" s="140" t="s">
        <v>900</v>
      </c>
      <c r="B1102" s="213">
        <v>0</v>
      </c>
      <c r="C1102" s="216">
        <v>0</v>
      </c>
      <c r="D1102" s="212">
        <f t="shared" si="208"/>
        <v>0</v>
      </c>
      <c r="E1102" s="60"/>
      <c r="F1102" s="213"/>
      <c r="G1102" s="214" t="s">
        <v>67</v>
      </c>
      <c r="H1102" s="215">
        <v>2200113</v>
      </c>
      <c r="I1102" s="128">
        <v>0</v>
      </c>
      <c r="J1102" s="128">
        <v>2160201</v>
      </c>
      <c r="K1102" s="128">
        <v>0</v>
      </c>
      <c r="O1102" s="128">
        <v>2200113</v>
      </c>
      <c r="Q1102" s="205">
        <f t="shared" si="199"/>
        <v>0</v>
      </c>
      <c r="R1102" s="222">
        <f t="shared" si="201"/>
        <v>0</v>
      </c>
    </row>
    <row r="1103" ht="14.25" spans="1:18">
      <c r="A1103" s="140" t="s">
        <v>901</v>
      </c>
      <c r="B1103" s="213">
        <v>763</v>
      </c>
      <c r="C1103" s="216">
        <v>0</v>
      </c>
      <c r="D1103" s="212">
        <f t="shared" si="208"/>
        <v>0</v>
      </c>
      <c r="E1103" s="60"/>
      <c r="F1103" s="213"/>
      <c r="G1103" s="214" t="s">
        <v>67</v>
      </c>
      <c r="H1103" s="215">
        <v>2200114</v>
      </c>
      <c r="I1103" s="128">
        <v>763</v>
      </c>
      <c r="J1103" s="128">
        <v>2160202</v>
      </c>
      <c r="K1103" s="128">
        <v>0</v>
      </c>
      <c r="O1103" s="128">
        <v>2200114</v>
      </c>
      <c r="Q1103" s="205">
        <f t="shared" si="199"/>
        <v>0</v>
      </c>
      <c r="R1103" s="222">
        <f t="shared" si="201"/>
        <v>0</v>
      </c>
    </row>
    <row r="1104" ht="14.25" spans="1:18">
      <c r="A1104" s="140" t="s">
        <v>902</v>
      </c>
      <c r="B1104" s="213">
        <v>0</v>
      </c>
      <c r="C1104" s="216">
        <v>0</v>
      </c>
      <c r="D1104" s="212">
        <f t="shared" si="208"/>
        <v>0</v>
      </c>
      <c r="E1104" s="60"/>
      <c r="F1104" s="213"/>
      <c r="G1104" s="214" t="s">
        <v>67</v>
      </c>
      <c r="H1104" s="215">
        <v>2200115</v>
      </c>
      <c r="I1104" s="128">
        <v>0</v>
      </c>
      <c r="J1104" s="128">
        <v>2160203</v>
      </c>
      <c r="K1104" s="128">
        <v>0</v>
      </c>
      <c r="O1104" s="128">
        <v>2200115</v>
      </c>
      <c r="Q1104" s="205">
        <f t="shared" si="199"/>
        <v>0</v>
      </c>
      <c r="R1104" s="222">
        <f t="shared" si="201"/>
        <v>0</v>
      </c>
    </row>
    <row r="1105" ht="14.25" spans="1:18">
      <c r="A1105" s="140" t="s">
        <v>903</v>
      </c>
      <c r="B1105" s="213">
        <v>0</v>
      </c>
      <c r="C1105" s="216">
        <v>0</v>
      </c>
      <c r="D1105" s="212">
        <f t="shared" si="208"/>
        <v>0</v>
      </c>
      <c r="E1105" s="60"/>
      <c r="F1105" s="213"/>
      <c r="G1105" s="214" t="s">
        <v>67</v>
      </c>
      <c r="H1105" s="215">
        <v>2200116</v>
      </c>
      <c r="I1105" s="128">
        <v>0</v>
      </c>
      <c r="J1105" s="128">
        <v>2160216</v>
      </c>
      <c r="K1105" s="128">
        <v>0</v>
      </c>
      <c r="O1105" s="128">
        <v>2200116</v>
      </c>
      <c r="Q1105" s="205">
        <f t="shared" si="199"/>
        <v>0</v>
      </c>
      <c r="R1105" s="222">
        <f t="shared" si="201"/>
        <v>0</v>
      </c>
    </row>
    <row r="1106" ht="14.25" spans="1:18">
      <c r="A1106" s="140" t="s">
        <v>904</v>
      </c>
      <c r="B1106" s="213">
        <v>0</v>
      </c>
      <c r="C1106" s="216">
        <v>0</v>
      </c>
      <c r="D1106" s="212">
        <f t="shared" si="208"/>
        <v>0</v>
      </c>
      <c r="E1106" s="60"/>
      <c r="F1106" s="213"/>
      <c r="G1106" s="214" t="s">
        <v>67</v>
      </c>
      <c r="H1106" s="215">
        <v>2200119</v>
      </c>
      <c r="I1106" s="128">
        <v>0</v>
      </c>
      <c r="J1106" s="128">
        <v>2160217</v>
      </c>
      <c r="K1106" s="128">
        <v>0</v>
      </c>
      <c r="O1106" s="128">
        <v>2200119</v>
      </c>
      <c r="Q1106" s="205">
        <f t="shared" si="199"/>
        <v>0</v>
      </c>
      <c r="R1106" s="222">
        <f t="shared" si="201"/>
        <v>0</v>
      </c>
    </row>
    <row r="1107" ht="14.25" spans="1:18">
      <c r="A1107" s="140" t="s">
        <v>905</v>
      </c>
      <c r="B1107" s="213">
        <v>0</v>
      </c>
      <c r="C1107" s="216">
        <v>0</v>
      </c>
      <c r="D1107" s="212">
        <f t="shared" si="208"/>
        <v>0</v>
      </c>
      <c r="E1107" s="60"/>
      <c r="F1107" s="213"/>
      <c r="G1107" s="214" t="s">
        <v>67</v>
      </c>
      <c r="H1107" s="215">
        <v>2200120</v>
      </c>
      <c r="I1107" s="128">
        <v>0</v>
      </c>
      <c r="J1107" s="128">
        <v>2160218</v>
      </c>
      <c r="K1107" s="128">
        <v>0</v>
      </c>
      <c r="O1107" s="128">
        <v>2200120</v>
      </c>
      <c r="Q1107" s="205">
        <f t="shared" si="199"/>
        <v>0</v>
      </c>
      <c r="R1107" s="222">
        <f t="shared" si="201"/>
        <v>0</v>
      </c>
    </row>
    <row r="1108" ht="14.25" spans="1:18">
      <c r="A1108" s="140" t="s">
        <v>906</v>
      </c>
      <c r="B1108" s="213">
        <v>0</v>
      </c>
      <c r="C1108" s="216">
        <v>0</v>
      </c>
      <c r="D1108" s="212">
        <f t="shared" si="208"/>
        <v>0</v>
      </c>
      <c r="E1108" s="60"/>
      <c r="F1108" s="213"/>
      <c r="G1108" s="214" t="s">
        <v>67</v>
      </c>
      <c r="H1108" s="215">
        <v>2200121</v>
      </c>
      <c r="I1108" s="128">
        <v>0</v>
      </c>
      <c r="J1108" s="128">
        <v>2160219</v>
      </c>
      <c r="K1108" s="128">
        <v>0</v>
      </c>
      <c r="O1108" s="128">
        <v>2200121</v>
      </c>
      <c r="Q1108" s="205">
        <f t="shared" si="199"/>
        <v>0</v>
      </c>
      <c r="R1108" s="222">
        <f t="shared" si="201"/>
        <v>0</v>
      </c>
    </row>
    <row r="1109" ht="14.25" spans="1:18">
      <c r="A1109" s="140" t="s">
        <v>907</v>
      </c>
      <c r="B1109" s="213">
        <v>0</v>
      </c>
      <c r="C1109" s="216">
        <v>0</v>
      </c>
      <c r="D1109" s="212">
        <f t="shared" si="208"/>
        <v>0</v>
      </c>
      <c r="E1109" s="60"/>
      <c r="F1109" s="213"/>
      <c r="G1109" s="214" t="s">
        <v>67</v>
      </c>
      <c r="H1109" s="215">
        <v>2200122</v>
      </c>
      <c r="I1109" s="128">
        <v>0</v>
      </c>
      <c r="J1109" s="128">
        <v>2160250</v>
      </c>
      <c r="K1109" s="128">
        <v>0</v>
      </c>
      <c r="O1109" s="128">
        <v>2200122</v>
      </c>
      <c r="Q1109" s="205">
        <f t="shared" si="199"/>
        <v>0</v>
      </c>
      <c r="R1109" s="222">
        <f t="shared" si="201"/>
        <v>0</v>
      </c>
    </row>
    <row r="1110" ht="14.25" spans="1:18">
      <c r="A1110" s="140" t="s">
        <v>908</v>
      </c>
      <c r="B1110" s="213">
        <v>0</v>
      </c>
      <c r="C1110" s="216">
        <v>0</v>
      </c>
      <c r="D1110" s="212">
        <f t="shared" si="208"/>
        <v>0</v>
      </c>
      <c r="E1110" s="60"/>
      <c r="F1110" s="213"/>
      <c r="G1110" s="214" t="s">
        <v>67</v>
      </c>
      <c r="H1110" s="215">
        <v>2200123</v>
      </c>
      <c r="I1110" s="128">
        <v>0</v>
      </c>
      <c r="J1110" s="128">
        <v>2160299</v>
      </c>
      <c r="K1110" s="128">
        <v>45</v>
      </c>
      <c r="O1110" s="128">
        <v>2200123</v>
      </c>
      <c r="Q1110" s="205">
        <f t="shared" si="199"/>
        <v>0</v>
      </c>
      <c r="R1110" s="222">
        <f t="shared" si="201"/>
        <v>0</v>
      </c>
    </row>
    <row r="1111" ht="14.25" spans="1:18">
      <c r="A1111" s="140" t="s">
        <v>909</v>
      </c>
      <c r="B1111" s="213">
        <v>0</v>
      </c>
      <c r="C1111" s="216">
        <v>0</v>
      </c>
      <c r="D1111" s="212">
        <f t="shared" si="208"/>
        <v>0</v>
      </c>
      <c r="E1111" s="60"/>
      <c r="F1111" s="213"/>
      <c r="G1111" s="214" t="s">
        <v>67</v>
      </c>
      <c r="H1111" s="215">
        <v>2200124</v>
      </c>
      <c r="I1111" s="128">
        <v>0</v>
      </c>
      <c r="J1111" s="128">
        <v>21606</v>
      </c>
      <c r="K1111" s="128">
        <v>53</v>
      </c>
      <c r="O1111" s="128">
        <v>2200124</v>
      </c>
      <c r="Q1111" s="205">
        <f t="shared" si="199"/>
        <v>0</v>
      </c>
      <c r="R1111" s="222">
        <f t="shared" si="201"/>
        <v>0</v>
      </c>
    </row>
    <row r="1112" ht="14.25" spans="1:18">
      <c r="A1112" s="140" t="s">
        <v>910</v>
      </c>
      <c r="B1112" s="213">
        <v>0</v>
      </c>
      <c r="C1112" s="216">
        <v>0</v>
      </c>
      <c r="D1112" s="212">
        <f t="shared" si="208"/>
        <v>0</v>
      </c>
      <c r="E1112" s="60"/>
      <c r="F1112" s="213"/>
      <c r="G1112" s="214" t="s">
        <v>67</v>
      </c>
      <c r="H1112" s="215">
        <v>2200125</v>
      </c>
      <c r="I1112" s="128">
        <v>0</v>
      </c>
      <c r="J1112" s="128">
        <v>2160601</v>
      </c>
      <c r="K1112" s="128">
        <v>0</v>
      </c>
      <c r="O1112" s="128">
        <v>2200125</v>
      </c>
      <c r="Q1112" s="205">
        <f t="shared" si="199"/>
        <v>0</v>
      </c>
      <c r="R1112" s="222">
        <f t="shared" si="201"/>
        <v>0</v>
      </c>
    </row>
    <row r="1113" ht="14.25" spans="1:18">
      <c r="A1113" s="140" t="s">
        <v>911</v>
      </c>
      <c r="B1113" s="213">
        <v>0</v>
      </c>
      <c r="C1113" s="216">
        <v>0</v>
      </c>
      <c r="D1113" s="212">
        <f t="shared" si="208"/>
        <v>0</v>
      </c>
      <c r="E1113" s="60"/>
      <c r="F1113" s="213"/>
      <c r="G1113" s="214" t="s">
        <v>67</v>
      </c>
      <c r="H1113" s="215">
        <v>2200126</v>
      </c>
      <c r="I1113" s="128">
        <v>0</v>
      </c>
      <c r="J1113" s="128">
        <v>2160602</v>
      </c>
      <c r="K1113" s="128">
        <v>0</v>
      </c>
      <c r="O1113" s="128">
        <v>2200126</v>
      </c>
      <c r="Q1113" s="205">
        <f t="shared" si="199"/>
        <v>0</v>
      </c>
      <c r="R1113" s="222">
        <f t="shared" si="201"/>
        <v>0</v>
      </c>
    </row>
    <row r="1114" ht="14.25" spans="1:18">
      <c r="A1114" s="140" t="s">
        <v>912</v>
      </c>
      <c r="B1114" s="213">
        <v>0</v>
      </c>
      <c r="C1114" s="216">
        <v>0</v>
      </c>
      <c r="D1114" s="212">
        <f t="shared" si="208"/>
        <v>0</v>
      </c>
      <c r="E1114" s="60"/>
      <c r="F1114" s="213"/>
      <c r="G1114" s="214" t="s">
        <v>67</v>
      </c>
      <c r="H1114" s="215">
        <v>2200127</v>
      </c>
      <c r="I1114" s="128">
        <v>0</v>
      </c>
      <c r="J1114" s="128">
        <v>2160603</v>
      </c>
      <c r="K1114" s="128">
        <v>0</v>
      </c>
      <c r="O1114" s="128">
        <v>2200127</v>
      </c>
      <c r="Q1114" s="205">
        <f t="shared" si="199"/>
        <v>0</v>
      </c>
      <c r="R1114" s="222">
        <f t="shared" si="201"/>
        <v>0</v>
      </c>
    </row>
    <row r="1115" ht="14.25" spans="1:18">
      <c r="A1115" s="140" t="s">
        <v>913</v>
      </c>
      <c r="B1115" s="213">
        <v>0</v>
      </c>
      <c r="C1115" s="216">
        <v>0</v>
      </c>
      <c r="D1115" s="212">
        <f t="shared" si="208"/>
        <v>0</v>
      </c>
      <c r="E1115" s="60"/>
      <c r="F1115" s="213"/>
      <c r="G1115" s="214" t="s">
        <v>67</v>
      </c>
      <c r="H1115" s="215">
        <v>2200128</v>
      </c>
      <c r="I1115" s="128">
        <v>0</v>
      </c>
      <c r="J1115" s="128">
        <v>2160607</v>
      </c>
      <c r="K1115" s="128">
        <v>0</v>
      </c>
      <c r="O1115" s="128">
        <v>2200128</v>
      </c>
      <c r="Q1115" s="205">
        <f t="shared" si="199"/>
        <v>0</v>
      </c>
      <c r="R1115" s="222">
        <f t="shared" si="201"/>
        <v>0</v>
      </c>
    </row>
    <row r="1116" ht="14.25" spans="1:18">
      <c r="A1116" s="140" t="s">
        <v>914</v>
      </c>
      <c r="B1116" s="213">
        <v>0</v>
      </c>
      <c r="C1116" s="216">
        <v>0</v>
      </c>
      <c r="D1116" s="212">
        <f t="shared" si="208"/>
        <v>0</v>
      </c>
      <c r="E1116" s="60"/>
      <c r="F1116" s="213"/>
      <c r="G1116" s="214" t="s">
        <v>67</v>
      </c>
      <c r="H1116" s="215">
        <v>2200129</v>
      </c>
      <c r="I1116" s="128">
        <v>0</v>
      </c>
      <c r="J1116" s="128">
        <v>2160699</v>
      </c>
      <c r="K1116" s="128">
        <v>53</v>
      </c>
      <c r="O1116" s="128">
        <v>2200129</v>
      </c>
      <c r="Q1116" s="205">
        <f t="shared" si="199"/>
        <v>0</v>
      </c>
      <c r="R1116" s="222">
        <f t="shared" si="201"/>
        <v>0</v>
      </c>
    </row>
    <row r="1117" ht="14.25" spans="1:18">
      <c r="A1117" s="140" t="s">
        <v>76</v>
      </c>
      <c r="B1117" s="213">
        <v>0</v>
      </c>
      <c r="C1117" s="216">
        <v>423</v>
      </c>
      <c r="D1117" s="212">
        <f t="shared" si="208"/>
        <v>0</v>
      </c>
      <c r="E1117" s="60"/>
      <c r="F1117" s="213"/>
      <c r="G1117" s="214" t="s">
        <v>67</v>
      </c>
      <c r="H1117" s="215">
        <v>2200150</v>
      </c>
      <c r="I1117" s="128">
        <v>0</v>
      </c>
      <c r="J1117" s="128">
        <v>21699</v>
      </c>
      <c r="K1117" s="128">
        <v>0</v>
      </c>
      <c r="O1117" s="128">
        <v>2200150</v>
      </c>
      <c r="P1117" s="206">
        <v>4227894.61</v>
      </c>
      <c r="Q1117" s="205">
        <f t="shared" ref="Q1117:Q1180" si="209">ROUND(R1117,0)</f>
        <v>423</v>
      </c>
      <c r="R1117" s="222">
        <f t="shared" si="201"/>
        <v>422.789461</v>
      </c>
    </row>
    <row r="1118" ht="14.25" spans="1:18">
      <c r="A1118" s="140" t="s">
        <v>915</v>
      </c>
      <c r="B1118" s="213">
        <v>17</v>
      </c>
      <c r="C1118" s="216">
        <v>18</v>
      </c>
      <c r="D1118" s="212">
        <f t="shared" si="208"/>
        <v>105.882352941176</v>
      </c>
      <c r="E1118" s="60"/>
      <c r="F1118" s="213"/>
      <c r="G1118" s="214" t="s">
        <v>67</v>
      </c>
      <c r="H1118" s="215">
        <v>2200199</v>
      </c>
      <c r="I1118" s="128">
        <v>17</v>
      </c>
      <c r="J1118" s="128">
        <v>2169901</v>
      </c>
      <c r="K1118" s="128">
        <v>0</v>
      </c>
      <c r="O1118" s="128">
        <v>2200199</v>
      </c>
      <c r="P1118" s="206">
        <v>176000</v>
      </c>
      <c r="Q1118" s="205">
        <f t="shared" si="209"/>
        <v>18</v>
      </c>
      <c r="R1118" s="222">
        <f t="shared" si="201"/>
        <v>17.6</v>
      </c>
    </row>
    <row r="1119" ht="14.25" spans="1:18">
      <c r="A1119" s="140" t="s">
        <v>916</v>
      </c>
      <c r="B1119" s="210">
        <f t="shared" ref="B1119:C1119" si="210">SUM(B1120:B1133)</f>
        <v>24</v>
      </c>
      <c r="C1119" s="211">
        <f t="shared" si="210"/>
        <v>23</v>
      </c>
      <c r="D1119" s="212">
        <f t="shared" si="208"/>
        <v>95.8333333333333</v>
      </c>
      <c r="E1119" s="60"/>
      <c r="F1119" s="213">
        <f>SUM(F1120:F1133)</f>
        <v>0</v>
      </c>
      <c r="G1119" s="214" t="s">
        <v>65</v>
      </c>
      <c r="H1119" s="215">
        <v>22005</v>
      </c>
      <c r="I1119" s="128">
        <v>24</v>
      </c>
      <c r="J1119" s="128">
        <v>2169999</v>
      </c>
      <c r="K1119" s="128">
        <v>0</v>
      </c>
      <c r="O1119" s="128">
        <v>22005</v>
      </c>
      <c r="Q1119" s="205">
        <f t="shared" si="209"/>
        <v>0</v>
      </c>
      <c r="R1119" s="222">
        <f t="shared" si="201"/>
        <v>0</v>
      </c>
    </row>
    <row r="1120" ht="14.25" spans="1:18">
      <c r="A1120" s="140" t="s">
        <v>66</v>
      </c>
      <c r="B1120" s="213">
        <v>0</v>
      </c>
      <c r="C1120" s="216">
        <v>0</v>
      </c>
      <c r="D1120" s="212">
        <f t="shared" si="208"/>
        <v>0</v>
      </c>
      <c r="E1120" s="60"/>
      <c r="F1120" s="213"/>
      <c r="G1120" s="214" t="s">
        <v>67</v>
      </c>
      <c r="H1120" s="215">
        <v>2200501</v>
      </c>
      <c r="I1120" s="128">
        <v>0</v>
      </c>
      <c r="J1120" s="128">
        <v>217</v>
      </c>
      <c r="K1120" s="128">
        <v>49</v>
      </c>
      <c r="O1120" s="128">
        <v>2200501</v>
      </c>
      <c r="Q1120" s="205">
        <f t="shared" si="209"/>
        <v>0</v>
      </c>
      <c r="R1120" s="222">
        <f t="shared" si="201"/>
        <v>0</v>
      </c>
    </row>
    <row r="1121" ht="14.25" spans="1:18">
      <c r="A1121" s="140" t="s">
        <v>68</v>
      </c>
      <c r="B1121" s="213">
        <v>0</v>
      </c>
      <c r="C1121" s="216">
        <v>0</v>
      </c>
      <c r="D1121" s="212">
        <f t="shared" si="208"/>
        <v>0</v>
      </c>
      <c r="E1121" s="60"/>
      <c r="F1121" s="213"/>
      <c r="G1121" s="214" t="s">
        <v>67</v>
      </c>
      <c r="H1121" s="215">
        <v>2200502</v>
      </c>
      <c r="I1121" s="128">
        <v>0</v>
      </c>
      <c r="J1121" s="128">
        <v>21701</v>
      </c>
      <c r="K1121" s="128">
        <v>0</v>
      </c>
      <c r="O1121" s="128">
        <v>2200502</v>
      </c>
      <c r="Q1121" s="205">
        <f t="shared" si="209"/>
        <v>0</v>
      </c>
      <c r="R1121" s="222">
        <f t="shared" si="201"/>
        <v>0</v>
      </c>
    </row>
    <row r="1122" ht="14.25" spans="1:18">
      <c r="A1122" s="140" t="s">
        <v>69</v>
      </c>
      <c r="B1122" s="213">
        <v>0</v>
      </c>
      <c r="C1122" s="216">
        <v>0</v>
      </c>
      <c r="D1122" s="212">
        <f t="shared" si="208"/>
        <v>0</v>
      </c>
      <c r="E1122" s="60"/>
      <c r="F1122" s="213"/>
      <c r="G1122" s="214" t="s">
        <v>67</v>
      </c>
      <c r="H1122" s="215">
        <v>2200503</v>
      </c>
      <c r="I1122" s="128">
        <v>0</v>
      </c>
      <c r="J1122" s="128">
        <v>2170101</v>
      </c>
      <c r="K1122" s="128">
        <v>0</v>
      </c>
      <c r="O1122" s="128">
        <v>2200503</v>
      </c>
      <c r="Q1122" s="205">
        <f t="shared" si="209"/>
        <v>0</v>
      </c>
      <c r="R1122" s="222">
        <f t="shared" si="201"/>
        <v>0</v>
      </c>
    </row>
    <row r="1123" ht="14.25" spans="1:18">
      <c r="A1123" s="140" t="s">
        <v>917</v>
      </c>
      <c r="B1123" s="213">
        <v>0</v>
      </c>
      <c r="C1123" s="216">
        <v>0</v>
      </c>
      <c r="D1123" s="212">
        <f t="shared" si="208"/>
        <v>0</v>
      </c>
      <c r="E1123" s="60"/>
      <c r="F1123" s="213"/>
      <c r="G1123" s="214" t="s">
        <v>67</v>
      </c>
      <c r="H1123" s="215">
        <v>2200504</v>
      </c>
      <c r="I1123" s="128">
        <v>0</v>
      </c>
      <c r="J1123" s="128">
        <v>2170102</v>
      </c>
      <c r="K1123" s="128">
        <v>0</v>
      </c>
      <c r="O1123" s="128">
        <v>2200504</v>
      </c>
      <c r="Q1123" s="205">
        <f t="shared" si="209"/>
        <v>0</v>
      </c>
      <c r="R1123" s="222">
        <f t="shared" si="201"/>
        <v>0</v>
      </c>
    </row>
    <row r="1124" ht="14.25" spans="1:18">
      <c r="A1124" s="140" t="s">
        <v>918</v>
      </c>
      <c r="B1124" s="213">
        <v>0</v>
      </c>
      <c r="C1124" s="216">
        <v>0</v>
      </c>
      <c r="D1124" s="212">
        <f t="shared" si="208"/>
        <v>0</v>
      </c>
      <c r="E1124" s="60"/>
      <c r="F1124" s="213"/>
      <c r="G1124" s="214" t="s">
        <v>67</v>
      </c>
      <c r="H1124" s="215">
        <v>2200506</v>
      </c>
      <c r="I1124" s="128">
        <v>0</v>
      </c>
      <c r="J1124" s="128">
        <v>2170103</v>
      </c>
      <c r="K1124" s="128">
        <v>0</v>
      </c>
      <c r="O1124" s="128">
        <v>2200506</v>
      </c>
      <c r="Q1124" s="205">
        <f t="shared" si="209"/>
        <v>0</v>
      </c>
      <c r="R1124" s="222">
        <f t="shared" ref="R1124:R1187" si="211">P1124/10000</f>
        <v>0</v>
      </c>
    </row>
    <row r="1125" ht="14.25" spans="1:18">
      <c r="A1125" s="140" t="s">
        <v>919</v>
      </c>
      <c r="B1125" s="213">
        <v>0</v>
      </c>
      <c r="C1125" s="216">
        <v>0</v>
      </c>
      <c r="D1125" s="212">
        <f t="shared" si="208"/>
        <v>0</v>
      </c>
      <c r="E1125" s="60"/>
      <c r="F1125" s="213"/>
      <c r="G1125" s="214" t="s">
        <v>67</v>
      </c>
      <c r="H1125" s="215">
        <v>2200507</v>
      </c>
      <c r="I1125" s="128">
        <v>0</v>
      </c>
      <c r="J1125" s="128">
        <v>2170104</v>
      </c>
      <c r="K1125" s="128">
        <v>0</v>
      </c>
      <c r="O1125" s="128">
        <v>2200507</v>
      </c>
      <c r="Q1125" s="205">
        <f t="shared" si="209"/>
        <v>0</v>
      </c>
      <c r="R1125" s="222">
        <f t="shared" si="211"/>
        <v>0</v>
      </c>
    </row>
    <row r="1126" ht="14.25" spans="1:18">
      <c r="A1126" s="140" t="s">
        <v>920</v>
      </c>
      <c r="B1126" s="213">
        <v>3</v>
      </c>
      <c r="C1126" s="216">
        <v>3</v>
      </c>
      <c r="D1126" s="212">
        <f t="shared" si="208"/>
        <v>100</v>
      </c>
      <c r="E1126" s="60"/>
      <c r="F1126" s="213"/>
      <c r="G1126" s="214" t="s">
        <v>67</v>
      </c>
      <c r="H1126" s="215">
        <v>2200508</v>
      </c>
      <c r="I1126" s="128">
        <v>3</v>
      </c>
      <c r="J1126" s="128">
        <v>2170150</v>
      </c>
      <c r="K1126" s="128">
        <v>0</v>
      </c>
      <c r="O1126" s="128">
        <v>2200508</v>
      </c>
      <c r="P1126" s="206">
        <v>30000</v>
      </c>
      <c r="Q1126" s="205">
        <f t="shared" si="209"/>
        <v>3</v>
      </c>
      <c r="R1126" s="222">
        <f t="shared" si="211"/>
        <v>3</v>
      </c>
    </row>
    <row r="1127" ht="14.25" spans="1:18">
      <c r="A1127" s="140" t="s">
        <v>921</v>
      </c>
      <c r="B1127" s="213">
        <v>3</v>
      </c>
      <c r="C1127" s="216">
        <v>3</v>
      </c>
      <c r="D1127" s="212">
        <f t="shared" si="208"/>
        <v>100</v>
      </c>
      <c r="E1127" s="60"/>
      <c r="F1127" s="213"/>
      <c r="G1127" s="214" t="s">
        <v>67</v>
      </c>
      <c r="H1127" s="215">
        <v>2200509</v>
      </c>
      <c r="I1127" s="128">
        <v>3</v>
      </c>
      <c r="J1127" s="128">
        <v>2170199</v>
      </c>
      <c r="K1127" s="128">
        <v>0</v>
      </c>
      <c r="O1127" s="128">
        <v>2200509</v>
      </c>
      <c r="P1127" s="206">
        <v>30000</v>
      </c>
      <c r="Q1127" s="205">
        <f t="shared" si="209"/>
        <v>3</v>
      </c>
      <c r="R1127" s="222">
        <f t="shared" si="211"/>
        <v>3</v>
      </c>
    </row>
    <row r="1128" ht="14.25" spans="1:18">
      <c r="A1128" s="140" t="s">
        <v>922</v>
      </c>
      <c r="B1128" s="213">
        <v>0</v>
      </c>
      <c r="C1128" s="216">
        <v>0</v>
      </c>
      <c r="D1128" s="212">
        <f t="shared" si="208"/>
        <v>0</v>
      </c>
      <c r="E1128" s="60"/>
      <c r="F1128" s="213"/>
      <c r="G1128" s="214" t="s">
        <v>67</v>
      </c>
      <c r="H1128" s="215">
        <v>2200510</v>
      </c>
      <c r="I1128" s="128">
        <v>0</v>
      </c>
      <c r="J1128" s="128">
        <v>21702</v>
      </c>
      <c r="K1128" s="128">
        <v>0</v>
      </c>
      <c r="O1128" s="128">
        <v>2200510</v>
      </c>
      <c r="Q1128" s="205">
        <f t="shared" si="209"/>
        <v>0</v>
      </c>
      <c r="R1128" s="222">
        <f t="shared" si="211"/>
        <v>0</v>
      </c>
    </row>
    <row r="1129" ht="14.25" spans="1:18">
      <c r="A1129" s="140" t="s">
        <v>923</v>
      </c>
      <c r="B1129" s="213">
        <v>0</v>
      </c>
      <c r="C1129" s="216">
        <v>0</v>
      </c>
      <c r="D1129" s="212">
        <f t="shared" si="208"/>
        <v>0</v>
      </c>
      <c r="E1129" s="60"/>
      <c r="F1129" s="213"/>
      <c r="G1129" s="214" t="s">
        <v>67</v>
      </c>
      <c r="H1129" s="215">
        <v>2200511</v>
      </c>
      <c r="I1129" s="128">
        <v>0</v>
      </c>
      <c r="J1129" s="128">
        <v>2170201</v>
      </c>
      <c r="K1129" s="128">
        <v>0</v>
      </c>
      <c r="O1129" s="128">
        <v>2200511</v>
      </c>
      <c r="Q1129" s="205">
        <f t="shared" si="209"/>
        <v>0</v>
      </c>
      <c r="R1129" s="222">
        <f t="shared" si="211"/>
        <v>0</v>
      </c>
    </row>
    <row r="1130" ht="14.25" spans="1:18">
      <c r="A1130" s="140" t="s">
        <v>924</v>
      </c>
      <c r="B1130" s="213">
        <v>0</v>
      </c>
      <c r="C1130" s="216">
        <v>0</v>
      </c>
      <c r="D1130" s="212">
        <f t="shared" si="208"/>
        <v>0</v>
      </c>
      <c r="E1130" s="60"/>
      <c r="F1130" s="213"/>
      <c r="G1130" s="214" t="s">
        <v>67</v>
      </c>
      <c r="H1130" s="215">
        <v>2200512</v>
      </c>
      <c r="I1130" s="128">
        <v>0</v>
      </c>
      <c r="J1130" s="128">
        <v>2170202</v>
      </c>
      <c r="K1130" s="128">
        <v>0</v>
      </c>
      <c r="O1130" s="128">
        <v>2200512</v>
      </c>
      <c r="Q1130" s="205">
        <f t="shared" si="209"/>
        <v>0</v>
      </c>
      <c r="R1130" s="222">
        <f t="shared" si="211"/>
        <v>0</v>
      </c>
    </row>
    <row r="1131" ht="14.25" spans="1:18">
      <c r="A1131" s="140" t="s">
        <v>925</v>
      </c>
      <c r="B1131" s="213">
        <v>0</v>
      </c>
      <c r="C1131" s="216">
        <v>0</v>
      </c>
      <c r="D1131" s="212">
        <f t="shared" si="208"/>
        <v>0</v>
      </c>
      <c r="E1131" s="60"/>
      <c r="F1131" s="213"/>
      <c r="G1131" s="214" t="s">
        <v>67</v>
      </c>
      <c r="H1131" s="215">
        <v>2200513</v>
      </c>
      <c r="I1131" s="128">
        <v>0</v>
      </c>
      <c r="J1131" s="128">
        <v>2170203</v>
      </c>
      <c r="K1131" s="128">
        <v>0</v>
      </c>
      <c r="O1131" s="128">
        <v>2200513</v>
      </c>
      <c r="Q1131" s="205">
        <f t="shared" si="209"/>
        <v>0</v>
      </c>
      <c r="R1131" s="222">
        <f t="shared" si="211"/>
        <v>0</v>
      </c>
    </row>
    <row r="1132" ht="14.25" spans="1:18">
      <c r="A1132" s="140" t="s">
        <v>926</v>
      </c>
      <c r="B1132" s="213">
        <v>0</v>
      </c>
      <c r="C1132" s="216">
        <v>0</v>
      </c>
      <c r="D1132" s="212">
        <f t="shared" si="208"/>
        <v>0</v>
      </c>
      <c r="E1132" s="60"/>
      <c r="F1132" s="213"/>
      <c r="G1132" s="214" t="s">
        <v>67</v>
      </c>
      <c r="H1132" s="215">
        <v>2200514</v>
      </c>
      <c r="I1132" s="128">
        <v>0</v>
      </c>
      <c r="J1132" s="128">
        <v>2170204</v>
      </c>
      <c r="K1132" s="128">
        <v>0</v>
      </c>
      <c r="O1132" s="128">
        <v>2200514</v>
      </c>
      <c r="Q1132" s="205">
        <f t="shared" si="209"/>
        <v>0</v>
      </c>
      <c r="R1132" s="222">
        <f t="shared" si="211"/>
        <v>0</v>
      </c>
    </row>
    <row r="1133" ht="14.25" spans="1:18">
      <c r="A1133" s="140" t="s">
        <v>927</v>
      </c>
      <c r="B1133" s="213">
        <v>18</v>
      </c>
      <c r="C1133" s="216">
        <v>17</v>
      </c>
      <c r="D1133" s="212">
        <f t="shared" si="208"/>
        <v>94.4444444444444</v>
      </c>
      <c r="E1133" s="60"/>
      <c r="F1133" s="213"/>
      <c r="G1133" s="214" t="s">
        <v>67</v>
      </c>
      <c r="H1133" s="215">
        <v>2200599</v>
      </c>
      <c r="I1133" s="128">
        <v>18</v>
      </c>
      <c r="J1133" s="128">
        <v>2170205</v>
      </c>
      <c r="K1133" s="128">
        <v>0</v>
      </c>
      <c r="O1133" s="128">
        <v>2200599</v>
      </c>
      <c r="P1133" s="206">
        <v>170000</v>
      </c>
      <c r="Q1133" s="205">
        <f t="shared" si="209"/>
        <v>17</v>
      </c>
      <c r="R1133" s="222">
        <f t="shared" si="211"/>
        <v>17</v>
      </c>
    </row>
    <row r="1134" ht="14.25" spans="1:18">
      <c r="A1134" s="140" t="s">
        <v>928</v>
      </c>
      <c r="B1134" s="213">
        <v>0</v>
      </c>
      <c r="C1134" s="216">
        <v>0</v>
      </c>
      <c r="D1134" s="212">
        <f t="shared" si="208"/>
        <v>0</v>
      </c>
      <c r="E1134" s="60"/>
      <c r="F1134" s="213"/>
      <c r="G1134" s="214" t="s">
        <v>65</v>
      </c>
      <c r="H1134" s="215">
        <v>22099</v>
      </c>
      <c r="I1134" s="128">
        <v>0</v>
      </c>
      <c r="J1134" s="128">
        <v>2170206</v>
      </c>
      <c r="K1134" s="128">
        <v>0</v>
      </c>
      <c r="O1134" s="128">
        <v>22099</v>
      </c>
      <c r="Q1134" s="205">
        <f t="shared" si="209"/>
        <v>0</v>
      </c>
      <c r="R1134" s="222">
        <f t="shared" si="211"/>
        <v>0</v>
      </c>
    </row>
    <row r="1135" ht="14.25" spans="1:18">
      <c r="A1135" s="140" t="s">
        <v>929</v>
      </c>
      <c r="B1135" s="210">
        <f t="shared" ref="B1135:C1135" si="212">SUM(B1136,B1147,B1151)</f>
        <v>4380</v>
      </c>
      <c r="C1135" s="211">
        <f t="shared" si="212"/>
        <v>4813</v>
      </c>
      <c r="D1135" s="212">
        <f t="shared" si="208"/>
        <v>109.885844748858</v>
      </c>
      <c r="E1135" s="60"/>
      <c r="F1135" s="213">
        <f>SUM(F1136,F1147,F1151)</f>
        <v>0</v>
      </c>
      <c r="G1135" s="214" t="s">
        <v>63</v>
      </c>
      <c r="H1135" s="215">
        <v>221</v>
      </c>
      <c r="I1135" s="128">
        <v>4380</v>
      </c>
      <c r="J1135" s="128">
        <v>2170207</v>
      </c>
      <c r="K1135" s="128">
        <v>0</v>
      </c>
      <c r="O1135" s="128">
        <v>221</v>
      </c>
      <c r="Q1135" s="205">
        <f t="shared" si="209"/>
        <v>0</v>
      </c>
      <c r="R1135" s="222">
        <f t="shared" si="211"/>
        <v>0</v>
      </c>
    </row>
    <row r="1136" ht="14.25" spans="1:18">
      <c r="A1136" s="140" t="s">
        <v>930</v>
      </c>
      <c r="B1136" s="210">
        <f t="shared" ref="B1136:C1136" si="213">SUM(B1137:B1146)</f>
        <v>867</v>
      </c>
      <c r="C1136" s="211">
        <f t="shared" si="213"/>
        <v>409</v>
      </c>
      <c r="D1136" s="212">
        <f t="shared" si="208"/>
        <v>47.1741637831603</v>
      </c>
      <c r="E1136" s="60"/>
      <c r="F1136" s="213">
        <f>SUM(F1137:F1146)</f>
        <v>0</v>
      </c>
      <c r="G1136" s="214" t="s">
        <v>65</v>
      </c>
      <c r="H1136" s="215">
        <v>22101</v>
      </c>
      <c r="I1136" s="128">
        <v>867</v>
      </c>
      <c r="J1136" s="128">
        <v>2170208</v>
      </c>
      <c r="K1136" s="128">
        <v>0</v>
      </c>
      <c r="O1136" s="128">
        <v>22101</v>
      </c>
      <c r="Q1136" s="205">
        <f t="shared" si="209"/>
        <v>0</v>
      </c>
      <c r="R1136" s="222">
        <f t="shared" si="211"/>
        <v>0</v>
      </c>
    </row>
    <row r="1137" ht="14.25" spans="1:18">
      <c r="A1137" s="140" t="s">
        <v>931</v>
      </c>
      <c r="B1137" s="213"/>
      <c r="C1137" s="216">
        <v>0</v>
      </c>
      <c r="D1137" s="212">
        <f t="shared" si="208"/>
        <v>0</v>
      </c>
      <c r="E1137" s="60"/>
      <c r="F1137" s="213"/>
      <c r="G1137" s="214" t="s">
        <v>67</v>
      </c>
      <c r="H1137" s="215">
        <v>2210101</v>
      </c>
      <c r="I1137" s="128">
        <v>0</v>
      </c>
      <c r="J1137" s="128">
        <v>2170299</v>
      </c>
      <c r="K1137" s="128">
        <v>0</v>
      </c>
      <c r="O1137" s="128">
        <v>2210101</v>
      </c>
      <c r="Q1137" s="205">
        <f t="shared" si="209"/>
        <v>0</v>
      </c>
      <c r="R1137" s="222">
        <f t="shared" si="211"/>
        <v>0</v>
      </c>
    </row>
    <row r="1138" ht="14.25" spans="1:18">
      <c r="A1138" s="140" t="s">
        <v>932</v>
      </c>
      <c r="B1138" s="213"/>
      <c r="C1138" s="216">
        <v>0</v>
      </c>
      <c r="D1138" s="212">
        <f t="shared" si="208"/>
        <v>0</v>
      </c>
      <c r="E1138" s="60"/>
      <c r="F1138" s="213"/>
      <c r="G1138" s="214" t="s">
        <v>67</v>
      </c>
      <c r="H1138" s="215">
        <v>2210102</v>
      </c>
      <c r="I1138" s="128">
        <v>0</v>
      </c>
      <c r="J1138" s="128">
        <v>21703</v>
      </c>
      <c r="K1138" s="128">
        <v>0</v>
      </c>
      <c r="O1138" s="128">
        <v>2210102</v>
      </c>
      <c r="Q1138" s="205">
        <f t="shared" si="209"/>
        <v>0</v>
      </c>
      <c r="R1138" s="222">
        <f t="shared" si="211"/>
        <v>0</v>
      </c>
    </row>
    <row r="1139" ht="14.25" spans="1:18">
      <c r="A1139" s="140" t="s">
        <v>933</v>
      </c>
      <c r="B1139" s="213">
        <v>34</v>
      </c>
      <c r="C1139" s="216">
        <v>73</v>
      </c>
      <c r="D1139" s="212">
        <f t="shared" si="208"/>
        <v>214.705882352941</v>
      </c>
      <c r="E1139" s="60"/>
      <c r="F1139" s="213"/>
      <c r="G1139" s="214" t="s">
        <v>67</v>
      </c>
      <c r="H1139" s="215">
        <v>2210103</v>
      </c>
      <c r="I1139" s="128">
        <v>34</v>
      </c>
      <c r="J1139" s="128">
        <v>2170301</v>
      </c>
      <c r="K1139" s="128">
        <v>0</v>
      </c>
      <c r="O1139" s="128">
        <v>2210103</v>
      </c>
      <c r="Q1139" s="205">
        <f t="shared" si="209"/>
        <v>0</v>
      </c>
      <c r="R1139" s="222">
        <f t="shared" si="211"/>
        <v>0</v>
      </c>
    </row>
    <row r="1140" ht="14.25" spans="1:18">
      <c r="A1140" s="140" t="s">
        <v>934</v>
      </c>
      <c r="B1140" s="213">
        <v>0</v>
      </c>
      <c r="C1140" s="216">
        <v>0</v>
      </c>
      <c r="D1140" s="212">
        <f t="shared" si="208"/>
        <v>0</v>
      </c>
      <c r="E1140" s="60"/>
      <c r="F1140" s="213"/>
      <c r="G1140" s="214" t="s">
        <v>67</v>
      </c>
      <c r="H1140" s="215">
        <v>2210104</v>
      </c>
      <c r="I1140" s="128">
        <v>0</v>
      </c>
      <c r="J1140" s="128">
        <v>2170302</v>
      </c>
      <c r="K1140" s="128">
        <v>0</v>
      </c>
      <c r="O1140" s="128">
        <v>2210104</v>
      </c>
      <c r="Q1140" s="205">
        <f t="shared" si="209"/>
        <v>0</v>
      </c>
      <c r="R1140" s="222">
        <f t="shared" si="211"/>
        <v>0</v>
      </c>
    </row>
    <row r="1141" ht="14.25" spans="1:18">
      <c r="A1141" s="140" t="s">
        <v>935</v>
      </c>
      <c r="B1141" s="213">
        <v>790</v>
      </c>
      <c r="C1141" s="216">
        <v>120</v>
      </c>
      <c r="D1141" s="212">
        <f t="shared" si="208"/>
        <v>15.1898734177215</v>
      </c>
      <c r="E1141" s="60"/>
      <c r="F1141" s="213"/>
      <c r="G1141" s="214" t="s">
        <v>67</v>
      </c>
      <c r="H1141" s="215">
        <v>2210105</v>
      </c>
      <c r="I1141" s="128">
        <v>790</v>
      </c>
      <c r="J1141" s="128">
        <v>2170303</v>
      </c>
      <c r="K1141" s="128">
        <v>0</v>
      </c>
      <c r="O1141" s="128">
        <v>2210105</v>
      </c>
      <c r="Q1141" s="205">
        <f t="shared" si="209"/>
        <v>0</v>
      </c>
      <c r="R1141" s="222">
        <f t="shared" si="211"/>
        <v>0</v>
      </c>
    </row>
    <row r="1142" ht="14.25" spans="1:18">
      <c r="A1142" s="140" t="s">
        <v>936</v>
      </c>
      <c r="B1142" s="213">
        <v>0</v>
      </c>
      <c r="C1142" s="216">
        <v>0</v>
      </c>
      <c r="D1142" s="212">
        <f t="shared" si="208"/>
        <v>0</v>
      </c>
      <c r="E1142" s="60"/>
      <c r="F1142" s="213"/>
      <c r="G1142" s="214" t="s">
        <v>67</v>
      </c>
      <c r="H1142" s="215">
        <v>2210106</v>
      </c>
      <c r="I1142" s="128">
        <v>0</v>
      </c>
      <c r="J1142" s="128">
        <v>2170304</v>
      </c>
      <c r="K1142" s="128">
        <v>0</v>
      </c>
      <c r="O1142" s="128">
        <v>2210106</v>
      </c>
      <c r="Q1142" s="205">
        <f t="shared" si="209"/>
        <v>0</v>
      </c>
      <c r="R1142" s="222">
        <f t="shared" si="211"/>
        <v>0</v>
      </c>
    </row>
    <row r="1143" ht="14.25" spans="1:18">
      <c r="A1143" s="140" t="s">
        <v>937</v>
      </c>
      <c r="B1143" s="213">
        <v>3</v>
      </c>
      <c r="C1143" s="216">
        <v>0</v>
      </c>
      <c r="D1143" s="212">
        <f t="shared" si="208"/>
        <v>0</v>
      </c>
      <c r="E1143" s="60"/>
      <c r="F1143" s="213"/>
      <c r="G1143" s="214" t="s">
        <v>67</v>
      </c>
      <c r="H1143" s="215">
        <v>2210107</v>
      </c>
      <c r="I1143" s="128">
        <v>3</v>
      </c>
      <c r="J1143" s="128">
        <v>2170399</v>
      </c>
      <c r="K1143" s="128">
        <v>0</v>
      </c>
      <c r="O1143" s="128">
        <v>2210107</v>
      </c>
      <c r="Q1143" s="205">
        <f t="shared" si="209"/>
        <v>0</v>
      </c>
      <c r="R1143" s="222">
        <f t="shared" si="211"/>
        <v>0</v>
      </c>
    </row>
    <row r="1144" ht="14.25" spans="1:18">
      <c r="A1144" s="140" t="s">
        <v>938</v>
      </c>
      <c r="B1144" s="213">
        <v>0</v>
      </c>
      <c r="C1144" s="216">
        <v>200</v>
      </c>
      <c r="D1144" s="212">
        <f t="shared" si="208"/>
        <v>0</v>
      </c>
      <c r="E1144" s="60"/>
      <c r="F1144" s="213"/>
      <c r="G1144" s="214" t="s">
        <v>67</v>
      </c>
      <c r="H1144" s="215">
        <v>2210108</v>
      </c>
      <c r="I1144" s="128">
        <v>0</v>
      </c>
      <c r="J1144" s="128">
        <v>21704</v>
      </c>
      <c r="K1144" s="128">
        <v>0</v>
      </c>
      <c r="O1144" s="128">
        <v>2210108</v>
      </c>
      <c r="Q1144" s="205">
        <f t="shared" si="209"/>
        <v>0</v>
      </c>
      <c r="R1144" s="222">
        <f t="shared" si="211"/>
        <v>0</v>
      </c>
    </row>
    <row r="1145" ht="14.25" spans="1:18">
      <c r="A1145" s="140" t="s">
        <v>939</v>
      </c>
      <c r="B1145" s="213">
        <v>0</v>
      </c>
      <c r="C1145" s="216">
        <v>0</v>
      </c>
      <c r="D1145" s="212">
        <f t="shared" si="208"/>
        <v>0</v>
      </c>
      <c r="E1145" s="60"/>
      <c r="F1145" s="213"/>
      <c r="G1145" s="214" t="s">
        <v>67</v>
      </c>
      <c r="H1145" s="215">
        <v>2210109</v>
      </c>
      <c r="I1145" s="128">
        <v>0</v>
      </c>
      <c r="J1145" s="128">
        <v>2170401</v>
      </c>
      <c r="K1145" s="128">
        <v>0</v>
      </c>
      <c r="O1145" s="128">
        <v>2210109</v>
      </c>
      <c r="Q1145" s="205">
        <f t="shared" si="209"/>
        <v>0</v>
      </c>
      <c r="R1145" s="222">
        <f t="shared" si="211"/>
        <v>0</v>
      </c>
    </row>
    <row r="1146" ht="14.25" spans="1:18">
      <c r="A1146" s="140" t="s">
        <v>940</v>
      </c>
      <c r="B1146" s="213">
        <v>40</v>
      </c>
      <c r="C1146" s="216">
        <v>16</v>
      </c>
      <c r="D1146" s="212">
        <f t="shared" si="208"/>
        <v>40</v>
      </c>
      <c r="E1146" s="60"/>
      <c r="F1146" s="213"/>
      <c r="G1146" s="214" t="s">
        <v>67</v>
      </c>
      <c r="H1146" s="215">
        <v>2210199</v>
      </c>
      <c r="I1146" s="128">
        <v>40</v>
      </c>
      <c r="J1146" s="128">
        <v>2170499</v>
      </c>
      <c r="K1146" s="128">
        <v>0</v>
      </c>
      <c r="O1146" s="128">
        <v>2210199</v>
      </c>
      <c r="Q1146" s="205">
        <f t="shared" si="209"/>
        <v>0</v>
      </c>
      <c r="R1146" s="222">
        <f t="shared" si="211"/>
        <v>0</v>
      </c>
    </row>
    <row r="1147" ht="14.25" spans="1:18">
      <c r="A1147" s="140" t="s">
        <v>941</v>
      </c>
      <c r="B1147" s="210">
        <f t="shared" ref="B1147:C1147" si="214">SUM(B1148:B1150)</f>
        <v>3513</v>
      </c>
      <c r="C1147" s="211">
        <f t="shared" si="214"/>
        <v>4404</v>
      </c>
      <c r="D1147" s="212">
        <f t="shared" si="208"/>
        <v>125.36293766012</v>
      </c>
      <c r="E1147" s="60"/>
      <c r="F1147" s="213">
        <f>SUM(F1148:F1150)</f>
        <v>0</v>
      </c>
      <c r="G1147" s="214" t="s">
        <v>65</v>
      </c>
      <c r="H1147" s="215">
        <v>22102</v>
      </c>
      <c r="I1147" s="128">
        <v>3513</v>
      </c>
      <c r="J1147" s="128">
        <v>21799</v>
      </c>
      <c r="K1147" s="128">
        <v>49</v>
      </c>
      <c r="O1147" s="128">
        <v>22102</v>
      </c>
      <c r="Q1147" s="205">
        <f t="shared" si="209"/>
        <v>0</v>
      </c>
      <c r="R1147" s="222">
        <f t="shared" si="211"/>
        <v>0</v>
      </c>
    </row>
    <row r="1148" ht="14.25" spans="1:18">
      <c r="A1148" s="140" t="s">
        <v>942</v>
      </c>
      <c r="B1148" s="213">
        <v>3513</v>
      </c>
      <c r="C1148" s="216">
        <v>4404</v>
      </c>
      <c r="D1148" s="212">
        <f t="shared" si="208"/>
        <v>125.36293766012</v>
      </c>
      <c r="E1148" s="60"/>
      <c r="F1148" s="213"/>
      <c r="G1148" s="214" t="s">
        <v>67</v>
      </c>
      <c r="H1148" s="215">
        <v>2210201</v>
      </c>
      <c r="I1148" s="128">
        <v>3513</v>
      </c>
      <c r="J1148" s="128">
        <v>2179901</v>
      </c>
      <c r="K1148" s="128">
        <v>0</v>
      </c>
      <c r="O1148" s="128">
        <v>2210201</v>
      </c>
      <c r="P1148" s="206">
        <v>44037110.22</v>
      </c>
      <c r="Q1148" s="205">
        <f t="shared" si="209"/>
        <v>4404</v>
      </c>
      <c r="R1148" s="222">
        <f t="shared" si="211"/>
        <v>4403.711022</v>
      </c>
    </row>
    <row r="1149" ht="14.25" spans="1:18">
      <c r="A1149" s="140" t="s">
        <v>943</v>
      </c>
      <c r="B1149" s="213"/>
      <c r="C1149" s="216">
        <v>0</v>
      </c>
      <c r="D1149" s="212">
        <f t="shared" si="208"/>
        <v>0</v>
      </c>
      <c r="E1149" s="60"/>
      <c r="F1149" s="213"/>
      <c r="G1149" s="214" t="s">
        <v>67</v>
      </c>
      <c r="H1149" s="215">
        <v>2210202</v>
      </c>
      <c r="I1149" s="128">
        <v>0</v>
      </c>
      <c r="J1149" s="128">
        <v>2179902</v>
      </c>
      <c r="K1149" s="128">
        <v>49</v>
      </c>
      <c r="O1149" s="128">
        <v>2210202</v>
      </c>
      <c r="Q1149" s="205">
        <f t="shared" si="209"/>
        <v>0</v>
      </c>
      <c r="R1149" s="222">
        <f t="shared" si="211"/>
        <v>0</v>
      </c>
    </row>
    <row r="1150" ht="14.25" spans="1:18">
      <c r="A1150" s="140" t="s">
        <v>944</v>
      </c>
      <c r="B1150" s="213"/>
      <c r="C1150" s="216">
        <v>0</v>
      </c>
      <c r="D1150" s="212">
        <f t="shared" si="208"/>
        <v>0</v>
      </c>
      <c r="E1150" s="60"/>
      <c r="F1150" s="213"/>
      <c r="G1150" s="214" t="s">
        <v>67</v>
      </c>
      <c r="H1150" s="215">
        <v>2210203</v>
      </c>
      <c r="I1150" s="128">
        <v>0</v>
      </c>
      <c r="J1150" s="128">
        <v>219</v>
      </c>
      <c r="K1150" s="128">
        <v>0</v>
      </c>
      <c r="O1150" s="128">
        <v>2210203</v>
      </c>
      <c r="Q1150" s="205">
        <f t="shared" si="209"/>
        <v>0</v>
      </c>
      <c r="R1150" s="222">
        <f t="shared" si="211"/>
        <v>0</v>
      </c>
    </row>
    <row r="1151" ht="14.25" spans="1:18">
      <c r="A1151" s="140" t="s">
        <v>945</v>
      </c>
      <c r="B1151" s="210">
        <f t="shared" ref="B1151:C1151" si="215">SUM(B1152:B1154)</f>
        <v>0</v>
      </c>
      <c r="C1151" s="211">
        <f t="shared" si="215"/>
        <v>0</v>
      </c>
      <c r="D1151" s="212">
        <f t="shared" si="208"/>
        <v>0</v>
      </c>
      <c r="E1151" s="60"/>
      <c r="F1151" s="213">
        <f>SUM(F1152:F1154)</f>
        <v>0</v>
      </c>
      <c r="G1151" s="214" t="s">
        <v>65</v>
      </c>
      <c r="H1151" s="215">
        <v>22103</v>
      </c>
      <c r="I1151" s="128">
        <v>0</v>
      </c>
      <c r="J1151" s="128">
        <v>21901</v>
      </c>
      <c r="K1151" s="128">
        <v>0</v>
      </c>
      <c r="O1151" s="128">
        <v>22103</v>
      </c>
      <c r="Q1151" s="205">
        <f t="shared" si="209"/>
        <v>0</v>
      </c>
      <c r="R1151" s="222">
        <f t="shared" si="211"/>
        <v>0</v>
      </c>
    </row>
    <row r="1152" ht="14.25" spans="1:18">
      <c r="A1152" s="140" t="s">
        <v>946</v>
      </c>
      <c r="B1152" s="213"/>
      <c r="C1152" s="216">
        <v>0</v>
      </c>
      <c r="D1152" s="212">
        <f t="shared" si="208"/>
        <v>0</v>
      </c>
      <c r="E1152" s="60"/>
      <c r="F1152" s="213"/>
      <c r="G1152" s="214" t="s">
        <v>67</v>
      </c>
      <c r="H1152" s="215">
        <v>2210301</v>
      </c>
      <c r="I1152" s="128">
        <v>0</v>
      </c>
      <c r="J1152" s="128">
        <v>21902</v>
      </c>
      <c r="K1152" s="128">
        <v>0</v>
      </c>
      <c r="O1152" s="128">
        <v>2210301</v>
      </c>
      <c r="Q1152" s="205">
        <f t="shared" si="209"/>
        <v>0</v>
      </c>
      <c r="R1152" s="222">
        <f t="shared" si="211"/>
        <v>0</v>
      </c>
    </row>
    <row r="1153" ht="14.25" spans="1:18">
      <c r="A1153" s="140" t="s">
        <v>947</v>
      </c>
      <c r="B1153" s="213"/>
      <c r="C1153" s="216">
        <v>0</v>
      </c>
      <c r="D1153" s="212">
        <f t="shared" si="208"/>
        <v>0</v>
      </c>
      <c r="E1153" s="60"/>
      <c r="F1153" s="213"/>
      <c r="G1153" s="214" t="s">
        <v>67</v>
      </c>
      <c r="H1153" s="215">
        <v>2210302</v>
      </c>
      <c r="I1153" s="128">
        <v>0</v>
      </c>
      <c r="J1153" s="128">
        <v>21903</v>
      </c>
      <c r="K1153" s="128">
        <v>0</v>
      </c>
      <c r="O1153" s="128">
        <v>2210302</v>
      </c>
      <c r="Q1153" s="205">
        <f t="shared" si="209"/>
        <v>0</v>
      </c>
      <c r="R1153" s="222">
        <f t="shared" si="211"/>
        <v>0</v>
      </c>
    </row>
    <row r="1154" ht="14.25" spans="1:18">
      <c r="A1154" s="140" t="s">
        <v>948</v>
      </c>
      <c r="B1154" s="213"/>
      <c r="C1154" s="216">
        <v>0</v>
      </c>
      <c r="D1154" s="212">
        <f t="shared" si="208"/>
        <v>0</v>
      </c>
      <c r="E1154" s="60"/>
      <c r="F1154" s="213"/>
      <c r="G1154" s="214" t="s">
        <v>67</v>
      </c>
      <c r="H1154" s="215">
        <v>2210399</v>
      </c>
      <c r="I1154" s="128">
        <v>0</v>
      </c>
      <c r="J1154" s="128">
        <v>21904</v>
      </c>
      <c r="K1154" s="128">
        <v>0</v>
      </c>
      <c r="O1154" s="128">
        <v>2210399</v>
      </c>
      <c r="Q1154" s="205">
        <f t="shared" si="209"/>
        <v>0</v>
      </c>
      <c r="R1154" s="222">
        <f t="shared" si="211"/>
        <v>0</v>
      </c>
    </row>
    <row r="1155" ht="14.25" spans="1:18">
      <c r="A1155" s="140" t="s">
        <v>949</v>
      </c>
      <c r="B1155" s="210">
        <f t="shared" ref="B1155:C1155" si="216">SUM(B1156,B1174,B1180,B1186)</f>
        <v>400</v>
      </c>
      <c r="C1155" s="211">
        <f t="shared" si="216"/>
        <v>340</v>
      </c>
      <c r="D1155" s="212">
        <f t="shared" si="208"/>
        <v>85</v>
      </c>
      <c r="E1155" s="60"/>
      <c r="F1155" s="213">
        <f>SUM(F1156,F1174,F1180,F1186)</f>
        <v>0</v>
      </c>
      <c r="G1155" s="214" t="s">
        <v>63</v>
      </c>
      <c r="H1155" s="215">
        <v>222</v>
      </c>
      <c r="I1155" s="128">
        <v>400</v>
      </c>
      <c r="J1155" s="128">
        <v>21905</v>
      </c>
      <c r="K1155" s="128">
        <v>0</v>
      </c>
      <c r="O1155" s="128">
        <v>222</v>
      </c>
      <c r="Q1155" s="205">
        <f t="shared" si="209"/>
        <v>0</v>
      </c>
      <c r="R1155" s="222">
        <f t="shared" si="211"/>
        <v>0</v>
      </c>
    </row>
    <row r="1156" ht="14.25" spans="1:18">
      <c r="A1156" s="140" t="s">
        <v>950</v>
      </c>
      <c r="B1156" s="210">
        <f t="shared" ref="B1156:C1156" si="217">SUM(B1157:B1173)</f>
        <v>150</v>
      </c>
      <c r="C1156" s="211">
        <f t="shared" si="217"/>
        <v>340</v>
      </c>
      <c r="D1156" s="212">
        <f t="shared" si="208"/>
        <v>226.666666666667</v>
      </c>
      <c r="E1156" s="60"/>
      <c r="F1156" s="213">
        <f>SUM(F1157:F1173)</f>
        <v>0</v>
      </c>
      <c r="G1156" s="214" t="s">
        <v>65</v>
      </c>
      <c r="H1156" s="215">
        <v>22201</v>
      </c>
      <c r="I1156" s="128">
        <v>150</v>
      </c>
      <c r="J1156" s="128">
        <v>21906</v>
      </c>
      <c r="K1156" s="128">
        <v>0</v>
      </c>
      <c r="O1156" s="128">
        <v>22201</v>
      </c>
      <c r="Q1156" s="205">
        <f t="shared" si="209"/>
        <v>0</v>
      </c>
      <c r="R1156" s="222">
        <f t="shared" si="211"/>
        <v>0</v>
      </c>
    </row>
    <row r="1157" ht="14.25" spans="1:18">
      <c r="A1157" s="140" t="s">
        <v>66</v>
      </c>
      <c r="B1157" s="213">
        <v>28</v>
      </c>
      <c r="C1157" s="216">
        <v>79</v>
      </c>
      <c r="D1157" s="212">
        <f t="shared" si="208"/>
        <v>282.142857142857</v>
      </c>
      <c r="E1157" s="60"/>
      <c r="F1157" s="213"/>
      <c r="G1157" s="214" t="s">
        <v>67</v>
      </c>
      <c r="H1157" s="215">
        <v>2220101</v>
      </c>
      <c r="I1157" s="128">
        <v>28</v>
      </c>
      <c r="J1157" s="128">
        <v>21907</v>
      </c>
      <c r="K1157" s="128">
        <v>0</v>
      </c>
      <c r="O1157" s="128">
        <v>2220101</v>
      </c>
      <c r="P1157" s="206">
        <v>792399.52</v>
      </c>
      <c r="Q1157" s="205">
        <f t="shared" si="209"/>
        <v>79</v>
      </c>
      <c r="R1157" s="222">
        <f t="shared" si="211"/>
        <v>79.239952</v>
      </c>
    </row>
    <row r="1158" ht="14.25" spans="1:18">
      <c r="A1158" s="140" t="s">
        <v>68</v>
      </c>
      <c r="B1158" s="213">
        <v>14</v>
      </c>
      <c r="C1158" s="216">
        <v>18</v>
      </c>
      <c r="D1158" s="212">
        <f t="shared" ref="D1158:D1221" si="218">IF(B1158=0,,C1158/B1158*100)</f>
        <v>128.571428571429</v>
      </c>
      <c r="E1158" s="60"/>
      <c r="F1158" s="213"/>
      <c r="G1158" s="214" t="s">
        <v>67</v>
      </c>
      <c r="H1158" s="215">
        <v>2220102</v>
      </c>
      <c r="I1158" s="128">
        <v>14</v>
      </c>
      <c r="J1158" s="128">
        <v>21908</v>
      </c>
      <c r="K1158" s="128">
        <v>0</v>
      </c>
      <c r="O1158" s="128">
        <v>2220102</v>
      </c>
      <c r="P1158" s="206">
        <v>183291.2</v>
      </c>
      <c r="Q1158" s="205">
        <f t="shared" si="209"/>
        <v>18</v>
      </c>
      <c r="R1158" s="222">
        <f t="shared" si="211"/>
        <v>18.32912</v>
      </c>
    </row>
    <row r="1159" ht="14.25" spans="1:18">
      <c r="A1159" s="140" t="s">
        <v>69</v>
      </c>
      <c r="B1159" s="213">
        <v>0</v>
      </c>
      <c r="C1159" s="216">
        <v>0</v>
      </c>
      <c r="D1159" s="212">
        <f t="shared" si="218"/>
        <v>0</v>
      </c>
      <c r="E1159" s="60"/>
      <c r="F1159" s="213"/>
      <c r="G1159" s="214" t="s">
        <v>67</v>
      </c>
      <c r="H1159" s="215">
        <v>2220103</v>
      </c>
      <c r="I1159" s="128">
        <v>0</v>
      </c>
      <c r="J1159" s="128">
        <v>21999</v>
      </c>
      <c r="K1159" s="128">
        <v>0</v>
      </c>
      <c r="O1159" s="128">
        <v>2220103</v>
      </c>
      <c r="Q1159" s="205">
        <f t="shared" si="209"/>
        <v>0</v>
      </c>
      <c r="R1159" s="222">
        <f t="shared" si="211"/>
        <v>0</v>
      </c>
    </row>
    <row r="1160" ht="14.25" spans="1:18">
      <c r="A1160" s="140" t="s">
        <v>951</v>
      </c>
      <c r="B1160" s="213">
        <v>0</v>
      </c>
      <c r="C1160" s="216">
        <v>0</v>
      </c>
      <c r="D1160" s="212">
        <f t="shared" si="218"/>
        <v>0</v>
      </c>
      <c r="E1160" s="60"/>
      <c r="F1160" s="213"/>
      <c r="G1160" s="214" t="s">
        <v>67</v>
      </c>
      <c r="H1160" s="215">
        <v>2220104</v>
      </c>
      <c r="I1160" s="128">
        <v>0</v>
      </c>
      <c r="J1160" s="128">
        <v>220</v>
      </c>
      <c r="K1160" s="128">
        <v>1579</v>
      </c>
      <c r="O1160" s="128">
        <v>2220104</v>
      </c>
      <c r="Q1160" s="205">
        <f t="shared" si="209"/>
        <v>0</v>
      </c>
      <c r="R1160" s="222">
        <f t="shared" si="211"/>
        <v>0</v>
      </c>
    </row>
    <row r="1161" ht="14.25" spans="1:18">
      <c r="A1161" s="140" t="s">
        <v>952</v>
      </c>
      <c r="B1161" s="213">
        <v>0</v>
      </c>
      <c r="C1161" s="216">
        <v>0</v>
      </c>
      <c r="D1161" s="212">
        <f t="shared" si="218"/>
        <v>0</v>
      </c>
      <c r="E1161" s="60"/>
      <c r="F1161" s="213"/>
      <c r="G1161" s="214" t="s">
        <v>67</v>
      </c>
      <c r="H1161" s="215">
        <v>2220105</v>
      </c>
      <c r="I1161" s="128">
        <v>0</v>
      </c>
      <c r="J1161" s="128">
        <v>22001</v>
      </c>
      <c r="K1161" s="128">
        <v>1555</v>
      </c>
      <c r="O1161" s="128">
        <v>2220105</v>
      </c>
      <c r="Q1161" s="205">
        <f t="shared" si="209"/>
        <v>0</v>
      </c>
      <c r="R1161" s="222">
        <f t="shared" si="211"/>
        <v>0</v>
      </c>
    </row>
    <row r="1162" ht="14.25" spans="1:18">
      <c r="A1162" s="140" t="s">
        <v>953</v>
      </c>
      <c r="B1162" s="213">
        <v>0</v>
      </c>
      <c r="C1162" s="216">
        <v>0</v>
      </c>
      <c r="D1162" s="212">
        <f t="shared" si="218"/>
        <v>0</v>
      </c>
      <c r="E1162" s="60"/>
      <c r="F1162" s="213"/>
      <c r="G1162" s="214" t="s">
        <v>67</v>
      </c>
      <c r="H1162" s="215">
        <v>2220106</v>
      </c>
      <c r="I1162" s="128">
        <v>0</v>
      </c>
      <c r="J1162" s="128">
        <v>2200101</v>
      </c>
      <c r="K1162" s="128">
        <v>100</v>
      </c>
      <c r="O1162" s="128">
        <v>2220106</v>
      </c>
      <c r="Q1162" s="205">
        <f t="shared" si="209"/>
        <v>0</v>
      </c>
      <c r="R1162" s="222">
        <f t="shared" si="211"/>
        <v>0</v>
      </c>
    </row>
    <row r="1163" ht="14.25" spans="1:18">
      <c r="A1163" s="140" t="s">
        <v>954</v>
      </c>
      <c r="B1163" s="213">
        <v>0</v>
      </c>
      <c r="C1163" s="216">
        <v>0</v>
      </c>
      <c r="D1163" s="212">
        <f t="shared" si="218"/>
        <v>0</v>
      </c>
      <c r="E1163" s="60"/>
      <c r="F1163" s="213"/>
      <c r="G1163" s="214" t="s">
        <v>67</v>
      </c>
      <c r="H1163" s="215">
        <v>2220107</v>
      </c>
      <c r="I1163" s="128">
        <v>0</v>
      </c>
      <c r="J1163" s="128">
        <v>2200102</v>
      </c>
      <c r="K1163" s="128">
        <v>107</v>
      </c>
      <c r="O1163" s="128">
        <v>2220107</v>
      </c>
      <c r="Q1163" s="205">
        <f t="shared" si="209"/>
        <v>0</v>
      </c>
      <c r="R1163" s="222">
        <f t="shared" si="211"/>
        <v>0</v>
      </c>
    </row>
    <row r="1164" ht="14.25" spans="1:18">
      <c r="A1164" s="140" t="s">
        <v>955</v>
      </c>
      <c r="B1164" s="213">
        <v>0</v>
      </c>
      <c r="C1164" s="216">
        <v>0</v>
      </c>
      <c r="D1164" s="212">
        <f t="shared" si="218"/>
        <v>0</v>
      </c>
      <c r="E1164" s="60"/>
      <c r="F1164" s="213"/>
      <c r="G1164" s="214" t="s">
        <v>67</v>
      </c>
      <c r="H1164" s="215">
        <v>2220112</v>
      </c>
      <c r="I1164" s="128">
        <v>0</v>
      </c>
      <c r="J1164" s="128">
        <v>2200103</v>
      </c>
      <c r="K1164" s="128">
        <v>0</v>
      </c>
      <c r="O1164" s="128">
        <v>2220112</v>
      </c>
      <c r="Q1164" s="205">
        <f t="shared" si="209"/>
        <v>0</v>
      </c>
      <c r="R1164" s="222">
        <f t="shared" si="211"/>
        <v>0</v>
      </c>
    </row>
    <row r="1165" ht="14.25" spans="1:18">
      <c r="A1165" s="140" t="s">
        <v>956</v>
      </c>
      <c r="B1165" s="213">
        <v>0</v>
      </c>
      <c r="C1165" s="216">
        <v>0</v>
      </c>
      <c r="D1165" s="212">
        <f t="shared" si="218"/>
        <v>0</v>
      </c>
      <c r="E1165" s="60"/>
      <c r="F1165" s="213"/>
      <c r="G1165" s="214" t="s">
        <v>67</v>
      </c>
      <c r="H1165" s="215">
        <v>2220113</v>
      </c>
      <c r="I1165" s="128">
        <v>0</v>
      </c>
      <c r="J1165" s="128">
        <v>2200104</v>
      </c>
      <c r="K1165" s="128">
        <v>40</v>
      </c>
      <c r="O1165" s="128">
        <v>2220113</v>
      </c>
      <c r="Q1165" s="205">
        <f t="shared" si="209"/>
        <v>0</v>
      </c>
      <c r="R1165" s="222">
        <f t="shared" si="211"/>
        <v>0</v>
      </c>
    </row>
    <row r="1166" ht="14.25" spans="1:18">
      <c r="A1166" s="140" t="s">
        <v>957</v>
      </c>
      <c r="B1166" s="213">
        <v>0</v>
      </c>
      <c r="C1166" s="216">
        <v>0</v>
      </c>
      <c r="D1166" s="212">
        <f t="shared" si="218"/>
        <v>0</v>
      </c>
      <c r="E1166" s="60"/>
      <c r="F1166" s="213"/>
      <c r="G1166" s="214" t="s">
        <v>67</v>
      </c>
      <c r="H1166" s="215">
        <v>2220114</v>
      </c>
      <c r="I1166" s="128">
        <v>0</v>
      </c>
      <c r="J1166" s="128">
        <v>2200106</v>
      </c>
      <c r="K1166" s="128">
        <v>522</v>
      </c>
      <c r="O1166" s="128">
        <v>2220114</v>
      </c>
      <c r="Q1166" s="205">
        <f t="shared" si="209"/>
        <v>0</v>
      </c>
      <c r="R1166" s="222">
        <f t="shared" si="211"/>
        <v>0</v>
      </c>
    </row>
    <row r="1167" ht="14.25" spans="1:18">
      <c r="A1167" s="140" t="s">
        <v>958</v>
      </c>
      <c r="B1167" s="213">
        <v>0</v>
      </c>
      <c r="C1167" s="216">
        <v>0</v>
      </c>
      <c r="D1167" s="212">
        <f t="shared" si="218"/>
        <v>0</v>
      </c>
      <c r="E1167" s="60"/>
      <c r="F1167" s="213"/>
      <c r="G1167" s="214" t="s">
        <v>67</v>
      </c>
      <c r="H1167" s="215">
        <v>2220115</v>
      </c>
      <c r="I1167" s="128">
        <v>0</v>
      </c>
      <c r="J1167" s="128">
        <v>2200107</v>
      </c>
      <c r="K1167" s="128">
        <v>0</v>
      </c>
      <c r="O1167" s="128">
        <v>2220115</v>
      </c>
      <c r="Q1167" s="205">
        <f t="shared" si="209"/>
        <v>0</v>
      </c>
      <c r="R1167" s="222">
        <f t="shared" si="211"/>
        <v>0</v>
      </c>
    </row>
    <row r="1168" ht="14.25" spans="1:18">
      <c r="A1168" s="140" t="s">
        <v>959</v>
      </c>
      <c r="B1168" s="213">
        <v>0</v>
      </c>
      <c r="C1168" s="216">
        <v>0</v>
      </c>
      <c r="D1168" s="212">
        <f t="shared" si="218"/>
        <v>0</v>
      </c>
      <c r="E1168" s="60"/>
      <c r="F1168" s="213"/>
      <c r="G1168" s="214" t="s">
        <v>67</v>
      </c>
      <c r="H1168" s="215">
        <v>2220118</v>
      </c>
      <c r="I1168" s="128">
        <v>0</v>
      </c>
      <c r="J1168" s="128">
        <v>2200108</v>
      </c>
      <c r="K1168" s="128">
        <v>0</v>
      </c>
      <c r="O1168" s="128">
        <v>2220118</v>
      </c>
      <c r="Q1168" s="205">
        <f t="shared" si="209"/>
        <v>0</v>
      </c>
      <c r="R1168" s="222">
        <f t="shared" si="211"/>
        <v>0</v>
      </c>
    </row>
    <row r="1169" ht="14.25" spans="1:18">
      <c r="A1169" s="140" t="s">
        <v>960</v>
      </c>
      <c r="B1169" s="213"/>
      <c r="C1169" s="216">
        <v>0</v>
      </c>
      <c r="D1169" s="212">
        <f t="shared" si="218"/>
        <v>0</v>
      </c>
      <c r="E1169" s="60"/>
      <c r="F1169" s="213"/>
      <c r="G1169" s="214" t="s">
        <v>67</v>
      </c>
      <c r="H1169" s="231">
        <v>2220119</v>
      </c>
      <c r="J1169" s="128">
        <v>2200109</v>
      </c>
      <c r="K1169" s="128">
        <v>6</v>
      </c>
      <c r="O1169" s="128">
        <v>2220119</v>
      </c>
      <c r="Q1169" s="205">
        <f t="shared" si="209"/>
        <v>0</v>
      </c>
      <c r="R1169" s="222">
        <f t="shared" si="211"/>
        <v>0</v>
      </c>
    </row>
    <row r="1170" ht="14.25" spans="1:18">
      <c r="A1170" s="140" t="s">
        <v>961</v>
      </c>
      <c r="B1170" s="213"/>
      <c r="C1170" s="216">
        <v>0</v>
      </c>
      <c r="D1170" s="212">
        <f t="shared" si="218"/>
        <v>0</v>
      </c>
      <c r="E1170" s="60"/>
      <c r="F1170" s="213"/>
      <c r="G1170" s="214" t="s">
        <v>67</v>
      </c>
      <c r="H1170" s="231">
        <v>2220120</v>
      </c>
      <c r="J1170" s="128">
        <v>2200112</v>
      </c>
      <c r="K1170" s="128">
        <v>0</v>
      </c>
      <c r="O1170" s="128">
        <v>2220120</v>
      </c>
      <c r="Q1170" s="205">
        <f t="shared" si="209"/>
        <v>0</v>
      </c>
      <c r="R1170" s="222">
        <f t="shared" si="211"/>
        <v>0</v>
      </c>
    </row>
    <row r="1171" ht="14.25" spans="1:18">
      <c r="A1171" s="140" t="s">
        <v>962</v>
      </c>
      <c r="B1171" s="213"/>
      <c r="C1171" s="216">
        <v>0</v>
      </c>
      <c r="D1171" s="212">
        <f t="shared" si="218"/>
        <v>0</v>
      </c>
      <c r="E1171" s="60"/>
      <c r="F1171" s="213"/>
      <c r="G1171" s="214" t="s">
        <v>67</v>
      </c>
      <c r="H1171" s="231">
        <v>2220121</v>
      </c>
      <c r="J1171" s="128">
        <v>2200113</v>
      </c>
      <c r="K1171" s="128">
        <v>0</v>
      </c>
      <c r="O1171" s="128">
        <v>2220121</v>
      </c>
      <c r="Q1171" s="205">
        <f t="shared" si="209"/>
        <v>0</v>
      </c>
      <c r="R1171" s="222">
        <f t="shared" si="211"/>
        <v>0</v>
      </c>
    </row>
    <row r="1172" ht="14.25" spans="1:18">
      <c r="A1172" s="140" t="s">
        <v>76</v>
      </c>
      <c r="B1172" s="213">
        <v>0</v>
      </c>
      <c r="C1172" s="216">
        <v>0</v>
      </c>
      <c r="D1172" s="212">
        <f t="shared" si="218"/>
        <v>0</v>
      </c>
      <c r="E1172" s="60"/>
      <c r="F1172" s="213"/>
      <c r="G1172" s="214" t="s">
        <v>67</v>
      </c>
      <c r="H1172" s="215">
        <v>2220150</v>
      </c>
      <c r="I1172" s="128">
        <v>0</v>
      </c>
      <c r="J1172" s="128">
        <v>2200114</v>
      </c>
      <c r="K1172" s="128">
        <v>763</v>
      </c>
      <c r="O1172" s="128">
        <v>2220150</v>
      </c>
      <c r="Q1172" s="205">
        <f t="shared" si="209"/>
        <v>0</v>
      </c>
      <c r="R1172" s="222">
        <f t="shared" si="211"/>
        <v>0</v>
      </c>
    </row>
    <row r="1173" ht="14.25" spans="1:18">
      <c r="A1173" s="140" t="s">
        <v>963</v>
      </c>
      <c r="B1173" s="213">
        <v>108</v>
      </c>
      <c r="C1173" s="216">
        <v>243</v>
      </c>
      <c r="D1173" s="212">
        <f t="shared" si="218"/>
        <v>225</v>
      </c>
      <c r="E1173" s="60"/>
      <c r="F1173" s="213"/>
      <c r="G1173" s="214" t="s">
        <v>67</v>
      </c>
      <c r="H1173" s="215">
        <v>2220199</v>
      </c>
      <c r="I1173" s="128">
        <v>108</v>
      </c>
      <c r="J1173" s="128">
        <v>2200115</v>
      </c>
      <c r="K1173" s="128">
        <v>0</v>
      </c>
      <c r="O1173" s="128">
        <v>2220199</v>
      </c>
      <c r="Q1173" s="205">
        <f t="shared" si="209"/>
        <v>0</v>
      </c>
      <c r="R1173" s="222">
        <f t="shared" si="211"/>
        <v>0</v>
      </c>
    </row>
    <row r="1174" ht="14.25" spans="1:18">
      <c r="A1174" s="140" t="s">
        <v>964</v>
      </c>
      <c r="B1174" s="210">
        <f t="shared" ref="B1174:C1174" si="219">SUM(B1175:B1179)</f>
        <v>0</v>
      </c>
      <c r="C1174" s="211">
        <f t="shared" si="219"/>
        <v>0</v>
      </c>
      <c r="D1174" s="212">
        <f t="shared" si="218"/>
        <v>0</v>
      </c>
      <c r="E1174" s="60"/>
      <c r="F1174" s="213">
        <f>SUM(F1175:F1179)</f>
        <v>0</v>
      </c>
      <c r="G1174" s="214" t="s">
        <v>65</v>
      </c>
      <c r="H1174" s="215">
        <v>22203</v>
      </c>
      <c r="I1174" s="128">
        <v>0</v>
      </c>
      <c r="J1174" s="128">
        <v>2200116</v>
      </c>
      <c r="K1174" s="128">
        <v>0</v>
      </c>
      <c r="O1174" s="128">
        <v>22203</v>
      </c>
      <c r="Q1174" s="205">
        <f t="shared" si="209"/>
        <v>0</v>
      </c>
      <c r="R1174" s="222">
        <f t="shared" si="211"/>
        <v>0</v>
      </c>
    </row>
    <row r="1175" ht="14.25" spans="1:18">
      <c r="A1175" s="140" t="s">
        <v>965</v>
      </c>
      <c r="B1175" s="213"/>
      <c r="C1175" s="216">
        <v>0</v>
      </c>
      <c r="D1175" s="212">
        <f t="shared" si="218"/>
        <v>0</v>
      </c>
      <c r="E1175" s="60"/>
      <c r="F1175" s="213"/>
      <c r="G1175" s="214" t="s">
        <v>67</v>
      </c>
      <c r="H1175" s="215">
        <v>2220301</v>
      </c>
      <c r="I1175" s="128">
        <v>0</v>
      </c>
      <c r="J1175" s="128">
        <v>2200119</v>
      </c>
      <c r="K1175" s="128">
        <v>0</v>
      </c>
      <c r="O1175" s="128">
        <v>2220301</v>
      </c>
      <c r="Q1175" s="205">
        <f t="shared" si="209"/>
        <v>0</v>
      </c>
      <c r="R1175" s="222">
        <f t="shared" si="211"/>
        <v>0</v>
      </c>
    </row>
    <row r="1176" ht="14.25" spans="1:18">
      <c r="A1176" s="140" t="s">
        <v>966</v>
      </c>
      <c r="B1176" s="213"/>
      <c r="C1176" s="216">
        <v>0</v>
      </c>
      <c r="D1176" s="212">
        <f t="shared" si="218"/>
        <v>0</v>
      </c>
      <c r="E1176" s="60"/>
      <c r="F1176" s="213"/>
      <c r="G1176" s="214" t="s">
        <v>67</v>
      </c>
      <c r="H1176" s="215">
        <v>2220303</v>
      </c>
      <c r="I1176" s="128">
        <v>0</v>
      </c>
      <c r="J1176" s="128">
        <v>2200120</v>
      </c>
      <c r="K1176" s="128">
        <v>0</v>
      </c>
      <c r="O1176" s="128">
        <v>2220303</v>
      </c>
      <c r="Q1176" s="205">
        <f t="shared" si="209"/>
        <v>0</v>
      </c>
      <c r="R1176" s="222">
        <f t="shared" si="211"/>
        <v>0</v>
      </c>
    </row>
    <row r="1177" ht="14.25" spans="1:18">
      <c r="A1177" s="140" t="s">
        <v>967</v>
      </c>
      <c r="B1177" s="213"/>
      <c r="C1177" s="216">
        <v>0</v>
      </c>
      <c r="D1177" s="212">
        <f t="shared" si="218"/>
        <v>0</v>
      </c>
      <c r="E1177" s="60"/>
      <c r="F1177" s="213"/>
      <c r="G1177" s="214" t="s">
        <v>67</v>
      </c>
      <c r="H1177" s="215">
        <v>2220304</v>
      </c>
      <c r="I1177" s="128">
        <v>0</v>
      </c>
      <c r="J1177" s="128">
        <v>2200121</v>
      </c>
      <c r="K1177" s="128">
        <v>0</v>
      </c>
      <c r="O1177" s="128">
        <v>2220304</v>
      </c>
      <c r="Q1177" s="205">
        <f t="shared" si="209"/>
        <v>0</v>
      </c>
      <c r="R1177" s="222">
        <f t="shared" si="211"/>
        <v>0</v>
      </c>
    </row>
    <row r="1178" ht="14.25" spans="1:18">
      <c r="A1178" s="140" t="s">
        <v>968</v>
      </c>
      <c r="B1178" s="213"/>
      <c r="C1178" s="216">
        <v>0</v>
      </c>
      <c r="D1178" s="212">
        <f t="shared" si="218"/>
        <v>0</v>
      </c>
      <c r="E1178" s="60"/>
      <c r="F1178" s="213"/>
      <c r="G1178" s="214" t="s">
        <v>67</v>
      </c>
      <c r="H1178" s="231">
        <v>2220305</v>
      </c>
      <c r="J1178" s="128">
        <v>2200122</v>
      </c>
      <c r="K1178" s="128">
        <v>0</v>
      </c>
      <c r="O1178" s="128">
        <v>2220305</v>
      </c>
      <c r="Q1178" s="205">
        <f t="shared" si="209"/>
        <v>0</v>
      </c>
      <c r="R1178" s="222">
        <f t="shared" si="211"/>
        <v>0</v>
      </c>
    </row>
    <row r="1179" ht="14.25" spans="1:18">
      <c r="A1179" s="140" t="s">
        <v>969</v>
      </c>
      <c r="B1179" s="213"/>
      <c r="C1179" s="216">
        <v>0</v>
      </c>
      <c r="D1179" s="212">
        <f t="shared" si="218"/>
        <v>0</v>
      </c>
      <c r="E1179" s="60"/>
      <c r="F1179" s="213"/>
      <c r="G1179" s="214" t="s">
        <v>67</v>
      </c>
      <c r="H1179" s="215">
        <v>2220399</v>
      </c>
      <c r="I1179" s="128">
        <v>0</v>
      </c>
      <c r="J1179" s="128">
        <v>2200123</v>
      </c>
      <c r="K1179" s="128">
        <v>0</v>
      </c>
      <c r="O1179" s="128">
        <v>2220399</v>
      </c>
      <c r="Q1179" s="205">
        <f t="shared" si="209"/>
        <v>0</v>
      </c>
      <c r="R1179" s="222">
        <f t="shared" si="211"/>
        <v>0</v>
      </c>
    </row>
    <row r="1180" ht="14.25" spans="1:18">
      <c r="A1180" s="140" t="s">
        <v>970</v>
      </c>
      <c r="B1180" s="210">
        <f t="shared" ref="B1180:C1180" si="220">SUM(B1181:B1185)</f>
        <v>0</v>
      </c>
      <c r="C1180" s="211">
        <f t="shared" si="220"/>
        <v>0</v>
      </c>
      <c r="D1180" s="212">
        <f t="shared" si="218"/>
        <v>0</v>
      </c>
      <c r="E1180" s="60"/>
      <c r="F1180" s="213">
        <f>SUM(F1181:F1185)</f>
        <v>0</v>
      </c>
      <c r="G1180" s="214" t="s">
        <v>65</v>
      </c>
      <c r="H1180" s="215">
        <v>22204</v>
      </c>
      <c r="I1180" s="128">
        <v>0</v>
      </c>
      <c r="J1180" s="128">
        <v>2200124</v>
      </c>
      <c r="K1180" s="128">
        <v>0</v>
      </c>
      <c r="O1180" s="128">
        <v>22204</v>
      </c>
      <c r="Q1180" s="205">
        <f t="shared" si="209"/>
        <v>0</v>
      </c>
      <c r="R1180" s="222">
        <f t="shared" si="211"/>
        <v>0</v>
      </c>
    </row>
    <row r="1181" ht="14.25" spans="1:18">
      <c r="A1181" s="140" t="s">
        <v>971</v>
      </c>
      <c r="B1181" s="213"/>
      <c r="C1181" s="216">
        <v>0</v>
      </c>
      <c r="D1181" s="212">
        <f t="shared" si="218"/>
        <v>0</v>
      </c>
      <c r="E1181" s="60"/>
      <c r="F1181" s="213"/>
      <c r="G1181" s="214" t="s">
        <v>67</v>
      </c>
      <c r="H1181" s="215">
        <v>2220401</v>
      </c>
      <c r="I1181" s="128">
        <v>0</v>
      </c>
      <c r="J1181" s="128">
        <v>2200125</v>
      </c>
      <c r="K1181" s="128">
        <v>0</v>
      </c>
      <c r="O1181" s="128">
        <v>2220401</v>
      </c>
      <c r="Q1181" s="205">
        <f t="shared" ref="Q1181:Q1244" si="221">ROUND(R1181,0)</f>
        <v>0</v>
      </c>
      <c r="R1181" s="222">
        <f t="shared" si="211"/>
        <v>0</v>
      </c>
    </row>
    <row r="1182" ht="14.25" spans="1:18">
      <c r="A1182" s="140" t="s">
        <v>972</v>
      </c>
      <c r="B1182" s="213"/>
      <c r="C1182" s="216">
        <v>0</v>
      </c>
      <c r="D1182" s="212">
        <f t="shared" si="218"/>
        <v>0</v>
      </c>
      <c r="E1182" s="60"/>
      <c r="F1182" s="213"/>
      <c r="G1182" s="214" t="s">
        <v>67</v>
      </c>
      <c r="H1182" s="215">
        <v>2220402</v>
      </c>
      <c r="I1182" s="128">
        <v>0</v>
      </c>
      <c r="J1182" s="128">
        <v>2200126</v>
      </c>
      <c r="K1182" s="128">
        <v>0</v>
      </c>
      <c r="O1182" s="128">
        <v>2220402</v>
      </c>
      <c r="Q1182" s="205">
        <f t="shared" si="221"/>
        <v>0</v>
      </c>
      <c r="R1182" s="222">
        <f t="shared" si="211"/>
        <v>0</v>
      </c>
    </row>
    <row r="1183" ht="14.25" spans="1:18">
      <c r="A1183" s="140" t="s">
        <v>973</v>
      </c>
      <c r="B1183" s="213"/>
      <c r="C1183" s="216">
        <v>0</v>
      </c>
      <c r="D1183" s="212">
        <f t="shared" si="218"/>
        <v>0</v>
      </c>
      <c r="E1183" s="60"/>
      <c r="F1183" s="213"/>
      <c r="G1183" s="214" t="s">
        <v>67</v>
      </c>
      <c r="H1183" s="215">
        <v>2220403</v>
      </c>
      <c r="I1183" s="128">
        <v>0</v>
      </c>
      <c r="J1183" s="128">
        <v>2200127</v>
      </c>
      <c r="K1183" s="128">
        <v>0</v>
      </c>
      <c r="O1183" s="128">
        <v>2220403</v>
      </c>
      <c r="Q1183" s="205">
        <f t="shared" si="221"/>
        <v>0</v>
      </c>
      <c r="R1183" s="222">
        <f t="shared" si="211"/>
        <v>0</v>
      </c>
    </row>
    <row r="1184" ht="14.25" spans="1:18">
      <c r="A1184" s="140" t="s">
        <v>974</v>
      </c>
      <c r="B1184" s="213"/>
      <c r="C1184" s="216">
        <v>0</v>
      </c>
      <c r="D1184" s="212">
        <f t="shared" si="218"/>
        <v>0</v>
      </c>
      <c r="E1184" s="60"/>
      <c r="F1184" s="213"/>
      <c r="G1184" s="214" t="s">
        <v>67</v>
      </c>
      <c r="H1184" s="215">
        <v>2220404</v>
      </c>
      <c r="I1184" s="128">
        <v>0</v>
      </c>
      <c r="J1184" s="128">
        <v>2200128</v>
      </c>
      <c r="K1184" s="128">
        <v>0</v>
      </c>
      <c r="O1184" s="128">
        <v>2220404</v>
      </c>
      <c r="Q1184" s="205">
        <f t="shared" si="221"/>
        <v>0</v>
      </c>
      <c r="R1184" s="222">
        <f t="shared" si="211"/>
        <v>0</v>
      </c>
    </row>
    <row r="1185" ht="14.25" spans="1:18">
      <c r="A1185" s="140" t="s">
        <v>975</v>
      </c>
      <c r="B1185" s="213"/>
      <c r="C1185" s="216">
        <v>0</v>
      </c>
      <c r="D1185" s="212">
        <f t="shared" si="218"/>
        <v>0</v>
      </c>
      <c r="E1185" s="60"/>
      <c r="F1185" s="213"/>
      <c r="G1185" s="214" t="s">
        <v>67</v>
      </c>
      <c r="H1185" s="215">
        <v>2220499</v>
      </c>
      <c r="I1185" s="128">
        <v>0</v>
      </c>
      <c r="J1185" s="128">
        <v>2200129</v>
      </c>
      <c r="K1185" s="128">
        <v>0</v>
      </c>
      <c r="O1185" s="128">
        <v>2220499</v>
      </c>
      <c r="Q1185" s="205">
        <f t="shared" si="221"/>
        <v>0</v>
      </c>
      <c r="R1185" s="222">
        <f t="shared" si="211"/>
        <v>0</v>
      </c>
    </row>
    <row r="1186" ht="14.25" spans="1:18">
      <c r="A1186" s="140" t="s">
        <v>976</v>
      </c>
      <c r="B1186" s="210">
        <f t="shared" ref="B1186:C1186" si="222">SUM(B1187:B1198)</f>
        <v>250</v>
      </c>
      <c r="C1186" s="211">
        <f t="shared" si="222"/>
        <v>0</v>
      </c>
      <c r="D1186" s="212">
        <f t="shared" si="218"/>
        <v>0</v>
      </c>
      <c r="E1186" s="60"/>
      <c r="F1186" s="213">
        <f>SUM(F1187:F1198)</f>
        <v>0</v>
      </c>
      <c r="G1186" s="214" t="s">
        <v>65</v>
      </c>
      <c r="H1186" s="215">
        <v>22205</v>
      </c>
      <c r="I1186" s="128">
        <v>250</v>
      </c>
      <c r="J1186" s="128">
        <v>2200150</v>
      </c>
      <c r="K1186" s="128">
        <v>0</v>
      </c>
      <c r="O1186" s="128">
        <v>22205</v>
      </c>
      <c r="Q1186" s="205">
        <f t="shared" si="221"/>
        <v>0</v>
      </c>
      <c r="R1186" s="222">
        <f t="shared" si="211"/>
        <v>0</v>
      </c>
    </row>
    <row r="1187" ht="14.25" spans="1:18">
      <c r="A1187" s="140" t="s">
        <v>977</v>
      </c>
      <c r="B1187" s="213"/>
      <c r="C1187" s="216">
        <v>0</v>
      </c>
      <c r="D1187" s="212">
        <f t="shared" si="218"/>
        <v>0</v>
      </c>
      <c r="E1187" s="60"/>
      <c r="F1187" s="213"/>
      <c r="G1187" s="214" t="s">
        <v>67</v>
      </c>
      <c r="H1187" s="215">
        <v>2220501</v>
      </c>
      <c r="I1187" s="128">
        <v>0</v>
      </c>
      <c r="J1187" s="128">
        <v>2200199</v>
      </c>
      <c r="K1187" s="128">
        <v>17</v>
      </c>
      <c r="O1187" s="128">
        <v>2220501</v>
      </c>
      <c r="Q1187" s="205">
        <f t="shared" si="221"/>
        <v>0</v>
      </c>
      <c r="R1187" s="222">
        <f t="shared" si="211"/>
        <v>0</v>
      </c>
    </row>
    <row r="1188" ht="14.25" spans="1:18">
      <c r="A1188" s="140" t="s">
        <v>978</v>
      </c>
      <c r="B1188" s="213"/>
      <c r="C1188" s="216">
        <v>0</v>
      </c>
      <c r="D1188" s="212">
        <f t="shared" si="218"/>
        <v>0</v>
      </c>
      <c r="E1188" s="60"/>
      <c r="F1188" s="213"/>
      <c r="G1188" s="214" t="s">
        <v>67</v>
      </c>
      <c r="H1188" s="215">
        <v>2220502</v>
      </c>
      <c r="I1188" s="128">
        <v>0</v>
      </c>
      <c r="J1188" s="128">
        <v>22005</v>
      </c>
      <c r="K1188" s="128">
        <v>24</v>
      </c>
      <c r="O1188" s="128">
        <v>2220502</v>
      </c>
      <c r="Q1188" s="205">
        <f t="shared" si="221"/>
        <v>0</v>
      </c>
      <c r="R1188" s="222">
        <f t="shared" ref="R1188:R1251" si="223">P1188/10000</f>
        <v>0</v>
      </c>
    </row>
    <row r="1189" ht="14.25" spans="1:18">
      <c r="A1189" s="140" t="s">
        <v>979</v>
      </c>
      <c r="B1189" s="213"/>
      <c r="C1189" s="216">
        <v>0</v>
      </c>
      <c r="D1189" s="212">
        <f t="shared" si="218"/>
        <v>0</v>
      </c>
      <c r="E1189" s="60"/>
      <c r="F1189" s="213"/>
      <c r="G1189" s="214" t="s">
        <v>67</v>
      </c>
      <c r="H1189" s="215">
        <v>2220503</v>
      </c>
      <c r="I1189" s="128">
        <v>0</v>
      </c>
      <c r="J1189" s="128">
        <v>2200501</v>
      </c>
      <c r="K1189" s="128">
        <v>0</v>
      </c>
      <c r="O1189" s="128">
        <v>2220503</v>
      </c>
      <c r="Q1189" s="205">
        <f t="shared" si="221"/>
        <v>0</v>
      </c>
      <c r="R1189" s="222">
        <f t="shared" si="223"/>
        <v>0</v>
      </c>
    </row>
    <row r="1190" ht="14.25" spans="1:18">
      <c r="A1190" s="140" t="s">
        <v>980</v>
      </c>
      <c r="B1190" s="213"/>
      <c r="C1190" s="216">
        <v>0</v>
      </c>
      <c r="D1190" s="212">
        <f t="shared" si="218"/>
        <v>0</v>
      </c>
      <c r="E1190" s="60"/>
      <c r="F1190" s="213"/>
      <c r="G1190" s="214" t="s">
        <v>67</v>
      </c>
      <c r="H1190" s="215">
        <v>2220504</v>
      </c>
      <c r="I1190" s="128">
        <v>0</v>
      </c>
      <c r="J1190" s="128">
        <v>2200502</v>
      </c>
      <c r="K1190" s="128">
        <v>0</v>
      </c>
      <c r="O1190" s="128">
        <v>2220504</v>
      </c>
      <c r="Q1190" s="205">
        <f t="shared" si="221"/>
        <v>0</v>
      </c>
      <c r="R1190" s="222">
        <f t="shared" si="223"/>
        <v>0</v>
      </c>
    </row>
    <row r="1191" ht="14.25" spans="1:18">
      <c r="A1191" s="140" t="s">
        <v>981</v>
      </c>
      <c r="B1191" s="213"/>
      <c r="C1191" s="216">
        <v>0</v>
      </c>
      <c r="D1191" s="212">
        <f t="shared" si="218"/>
        <v>0</v>
      </c>
      <c r="E1191" s="60"/>
      <c r="F1191" s="213"/>
      <c r="G1191" s="214" t="s">
        <v>67</v>
      </c>
      <c r="H1191" s="215">
        <v>2220505</v>
      </c>
      <c r="I1191" s="128">
        <v>0</v>
      </c>
      <c r="J1191" s="128">
        <v>2200503</v>
      </c>
      <c r="K1191" s="128">
        <v>0</v>
      </c>
      <c r="O1191" s="128">
        <v>2220505</v>
      </c>
      <c r="Q1191" s="205">
        <f t="shared" si="221"/>
        <v>0</v>
      </c>
      <c r="R1191" s="222">
        <f t="shared" si="223"/>
        <v>0</v>
      </c>
    </row>
    <row r="1192" ht="14.25" spans="1:18">
      <c r="A1192" s="140" t="s">
        <v>982</v>
      </c>
      <c r="B1192" s="213"/>
      <c r="C1192" s="216">
        <v>0</v>
      </c>
      <c r="D1192" s="212">
        <f t="shared" si="218"/>
        <v>0</v>
      </c>
      <c r="E1192" s="60"/>
      <c r="F1192" s="213"/>
      <c r="G1192" s="214" t="s">
        <v>67</v>
      </c>
      <c r="H1192" s="215">
        <v>2220506</v>
      </c>
      <c r="I1192" s="128">
        <v>0</v>
      </c>
      <c r="J1192" s="128">
        <v>2200504</v>
      </c>
      <c r="K1192" s="128">
        <v>0</v>
      </c>
      <c r="O1192" s="128">
        <v>2220506</v>
      </c>
      <c r="Q1192" s="205">
        <f t="shared" si="221"/>
        <v>0</v>
      </c>
      <c r="R1192" s="222">
        <f t="shared" si="223"/>
        <v>0</v>
      </c>
    </row>
    <row r="1193" ht="14.25" spans="1:18">
      <c r="A1193" s="140" t="s">
        <v>983</v>
      </c>
      <c r="B1193" s="213"/>
      <c r="C1193" s="216">
        <v>0</v>
      </c>
      <c r="D1193" s="212">
        <f t="shared" si="218"/>
        <v>0</v>
      </c>
      <c r="E1193" s="60"/>
      <c r="F1193" s="213"/>
      <c r="G1193" s="214" t="s">
        <v>67</v>
      </c>
      <c r="H1193" s="215">
        <v>2220507</v>
      </c>
      <c r="I1193" s="128">
        <v>0</v>
      </c>
      <c r="J1193" s="128">
        <v>2200506</v>
      </c>
      <c r="K1193" s="128">
        <v>0</v>
      </c>
      <c r="O1193" s="128">
        <v>2220507</v>
      </c>
      <c r="Q1193" s="205">
        <f t="shared" si="221"/>
        <v>0</v>
      </c>
      <c r="R1193" s="222">
        <f t="shared" si="223"/>
        <v>0</v>
      </c>
    </row>
    <row r="1194" ht="14.25" spans="1:18">
      <c r="A1194" s="140" t="s">
        <v>984</v>
      </c>
      <c r="B1194" s="213"/>
      <c r="C1194" s="216">
        <v>0</v>
      </c>
      <c r="D1194" s="212">
        <f t="shared" si="218"/>
        <v>0</v>
      </c>
      <c r="E1194" s="60"/>
      <c r="F1194" s="213"/>
      <c r="G1194" s="214" t="s">
        <v>67</v>
      </c>
      <c r="H1194" s="215">
        <v>2220508</v>
      </c>
      <c r="I1194" s="128">
        <v>0</v>
      </c>
      <c r="J1194" s="128">
        <v>2200507</v>
      </c>
      <c r="K1194" s="128">
        <v>0</v>
      </c>
      <c r="O1194" s="128">
        <v>2220508</v>
      </c>
      <c r="Q1194" s="205">
        <f t="shared" si="221"/>
        <v>0</v>
      </c>
      <c r="R1194" s="222">
        <f t="shared" si="223"/>
        <v>0</v>
      </c>
    </row>
    <row r="1195" ht="14.25" spans="1:18">
      <c r="A1195" s="140" t="s">
        <v>985</v>
      </c>
      <c r="B1195" s="213"/>
      <c r="C1195" s="216">
        <v>0</v>
      </c>
      <c r="D1195" s="212">
        <f t="shared" si="218"/>
        <v>0</v>
      </c>
      <c r="E1195" s="60"/>
      <c r="F1195" s="213"/>
      <c r="G1195" s="214" t="s">
        <v>67</v>
      </c>
      <c r="H1195" s="215">
        <v>2220509</v>
      </c>
      <c r="I1195" s="128">
        <v>0</v>
      </c>
      <c r="J1195" s="128">
        <v>2200508</v>
      </c>
      <c r="K1195" s="128">
        <v>3</v>
      </c>
      <c r="O1195" s="128">
        <v>2220509</v>
      </c>
      <c r="Q1195" s="205">
        <f t="shared" si="221"/>
        <v>0</v>
      </c>
      <c r="R1195" s="222">
        <f t="shared" si="223"/>
        <v>0</v>
      </c>
    </row>
    <row r="1196" ht="14.25" spans="1:18">
      <c r="A1196" s="140" t="s">
        <v>986</v>
      </c>
      <c r="B1196" s="213"/>
      <c r="C1196" s="216">
        <v>0</v>
      </c>
      <c r="D1196" s="212">
        <f t="shared" si="218"/>
        <v>0</v>
      </c>
      <c r="E1196" s="60"/>
      <c r="F1196" s="213"/>
      <c r="G1196" s="214" t="s">
        <v>67</v>
      </c>
      <c r="H1196" s="215">
        <v>2220510</v>
      </c>
      <c r="I1196" s="128">
        <v>0</v>
      </c>
      <c r="J1196" s="128">
        <v>2200509</v>
      </c>
      <c r="K1196" s="128">
        <v>3</v>
      </c>
      <c r="O1196" s="128">
        <v>2220510</v>
      </c>
      <c r="Q1196" s="205">
        <f t="shared" si="221"/>
        <v>0</v>
      </c>
      <c r="R1196" s="222">
        <f t="shared" si="223"/>
        <v>0</v>
      </c>
    </row>
    <row r="1197" ht="14.25" spans="1:18">
      <c r="A1197" s="140" t="s">
        <v>987</v>
      </c>
      <c r="B1197" s="213">
        <v>250</v>
      </c>
      <c r="C1197" s="216">
        <v>0</v>
      </c>
      <c r="D1197" s="212">
        <f t="shared" si="218"/>
        <v>0</v>
      </c>
      <c r="E1197" s="60"/>
      <c r="F1197" s="213"/>
      <c r="G1197" s="214" t="s">
        <v>67</v>
      </c>
      <c r="H1197" s="231">
        <v>2220511</v>
      </c>
      <c r="I1197" s="128">
        <v>250</v>
      </c>
      <c r="J1197" s="128">
        <v>2200510</v>
      </c>
      <c r="K1197" s="128">
        <v>0</v>
      </c>
      <c r="O1197" s="128">
        <v>2220511</v>
      </c>
      <c r="Q1197" s="205">
        <f t="shared" si="221"/>
        <v>0</v>
      </c>
      <c r="R1197" s="222">
        <f t="shared" si="223"/>
        <v>0</v>
      </c>
    </row>
    <row r="1198" ht="14.25" spans="1:18">
      <c r="A1198" s="140" t="s">
        <v>988</v>
      </c>
      <c r="B1198" s="213"/>
      <c r="C1198" s="216">
        <v>0</v>
      </c>
      <c r="D1198" s="212">
        <f t="shared" si="218"/>
        <v>0</v>
      </c>
      <c r="E1198" s="60"/>
      <c r="F1198" s="213"/>
      <c r="G1198" s="214" t="s">
        <v>67</v>
      </c>
      <c r="H1198" s="215">
        <v>2220599</v>
      </c>
      <c r="I1198" s="128">
        <v>0</v>
      </c>
      <c r="J1198" s="128">
        <v>2200511</v>
      </c>
      <c r="K1198" s="128">
        <v>0</v>
      </c>
      <c r="O1198" s="128">
        <v>2220599</v>
      </c>
      <c r="Q1198" s="205">
        <f t="shared" si="221"/>
        <v>0</v>
      </c>
      <c r="R1198" s="222">
        <f t="shared" si="223"/>
        <v>0</v>
      </c>
    </row>
    <row r="1199" ht="14.25" spans="1:18">
      <c r="A1199" s="140" t="s">
        <v>989</v>
      </c>
      <c r="B1199" s="210">
        <f t="shared" ref="B1199:C1199" si="224">SUM(B1200,B1212,B1218,B1224,B1232,B1245,B1249,B1253)</f>
        <v>1256</v>
      </c>
      <c r="C1199" s="211">
        <f t="shared" si="224"/>
        <v>2217</v>
      </c>
      <c r="D1199" s="212">
        <f t="shared" si="218"/>
        <v>176.512738853503</v>
      </c>
      <c r="E1199" s="60"/>
      <c r="F1199" s="213">
        <f>SUM(F1200,F1212,F1218,F1224,F1232,F1245,F1249,F1253)</f>
        <v>0</v>
      </c>
      <c r="G1199" s="214" t="s">
        <v>63</v>
      </c>
      <c r="H1199" s="215">
        <v>224</v>
      </c>
      <c r="I1199" s="128">
        <v>1256</v>
      </c>
      <c r="J1199" s="128">
        <v>2200512</v>
      </c>
      <c r="K1199" s="128">
        <v>0</v>
      </c>
      <c r="O1199" s="128">
        <v>224</v>
      </c>
      <c r="Q1199" s="205">
        <f t="shared" si="221"/>
        <v>0</v>
      </c>
      <c r="R1199" s="222">
        <f t="shared" si="223"/>
        <v>0</v>
      </c>
    </row>
    <row r="1200" ht="14.25" spans="1:18">
      <c r="A1200" s="140" t="s">
        <v>990</v>
      </c>
      <c r="B1200" s="210">
        <f t="shared" ref="B1200:C1200" si="225">SUM(B1201:B1211)</f>
        <v>215</v>
      </c>
      <c r="C1200" s="211">
        <f t="shared" si="225"/>
        <v>276</v>
      </c>
      <c r="D1200" s="212">
        <f t="shared" si="218"/>
        <v>128.372093023256</v>
      </c>
      <c r="E1200" s="60"/>
      <c r="F1200" s="213">
        <f>SUM(F1201:F1211)</f>
        <v>0</v>
      </c>
      <c r="G1200" s="214" t="s">
        <v>65</v>
      </c>
      <c r="H1200" s="215">
        <v>22401</v>
      </c>
      <c r="I1200" s="128">
        <v>215</v>
      </c>
      <c r="J1200" s="128">
        <v>2200513</v>
      </c>
      <c r="K1200" s="128">
        <v>0</v>
      </c>
      <c r="O1200" s="128">
        <v>22401</v>
      </c>
      <c r="Q1200" s="205">
        <f t="shared" si="221"/>
        <v>0</v>
      </c>
      <c r="R1200" s="222">
        <f t="shared" si="223"/>
        <v>0</v>
      </c>
    </row>
    <row r="1201" ht="14.25" spans="1:18">
      <c r="A1201" s="140" t="s">
        <v>66</v>
      </c>
      <c r="B1201" s="213">
        <v>97</v>
      </c>
      <c r="C1201" s="216">
        <v>181</v>
      </c>
      <c r="D1201" s="212">
        <f t="shared" si="218"/>
        <v>186.59793814433</v>
      </c>
      <c r="E1201" s="60"/>
      <c r="F1201" s="213"/>
      <c r="G1201" s="214" t="s">
        <v>67</v>
      </c>
      <c r="H1201" s="215">
        <v>2240101</v>
      </c>
      <c r="I1201" s="128">
        <v>97</v>
      </c>
      <c r="J1201" s="128">
        <v>2200514</v>
      </c>
      <c r="K1201" s="128">
        <v>0</v>
      </c>
      <c r="O1201" s="128">
        <v>2240101</v>
      </c>
      <c r="P1201" s="206">
        <v>1814308.96</v>
      </c>
      <c r="Q1201" s="205">
        <f t="shared" si="221"/>
        <v>181</v>
      </c>
      <c r="R1201" s="222">
        <f t="shared" si="223"/>
        <v>181.430896</v>
      </c>
    </row>
    <row r="1202" ht="14.25" spans="1:18">
      <c r="A1202" s="140" t="s">
        <v>68</v>
      </c>
      <c r="B1202" s="213">
        <v>19</v>
      </c>
      <c r="C1202" s="216">
        <v>33</v>
      </c>
      <c r="D1202" s="212">
        <f t="shared" si="218"/>
        <v>173.684210526316</v>
      </c>
      <c r="E1202" s="60"/>
      <c r="F1202" s="213"/>
      <c r="G1202" s="214" t="s">
        <v>67</v>
      </c>
      <c r="H1202" s="215">
        <v>2240102</v>
      </c>
      <c r="I1202" s="128">
        <v>19</v>
      </c>
      <c r="J1202" s="128">
        <v>2200599</v>
      </c>
      <c r="K1202" s="128">
        <v>18</v>
      </c>
      <c r="O1202" s="128">
        <v>2240102</v>
      </c>
      <c r="P1202" s="206">
        <v>330000</v>
      </c>
      <c r="Q1202" s="205">
        <f t="shared" si="221"/>
        <v>33</v>
      </c>
      <c r="R1202" s="222">
        <f t="shared" si="223"/>
        <v>33</v>
      </c>
    </row>
    <row r="1203" ht="14.25" spans="1:18">
      <c r="A1203" s="140" t="s">
        <v>69</v>
      </c>
      <c r="B1203" s="213">
        <v>0</v>
      </c>
      <c r="C1203" s="216">
        <v>0</v>
      </c>
      <c r="D1203" s="212">
        <f t="shared" si="218"/>
        <v>0</v>
      </c>
      <c r="E1203" s="60"/>
      <c r="F1203" s="213"/>
      <c r="G1203" s="214" t="s">
        <v>67</v>
      </c>
      <c r="H1203" s="215">
        <v>2240103</v>
      </c>
      <c r="I1203" s="128">
        <v>0</v>
      </c>
      <c r="J1203" s="128">
        <v>22099</v>
      </c>
      <c r="K1203" s="128">
        <v>0</v>
      </c>
      <c r="O1203" s="128">
        <v>2240103</v>
      </c>
      <c r="Q1203" s="205">
        <f t="shared" si="221"/>
        <v>0</v>
      </c>
      <c r="R1203" s="222">
        <f t="shared" si="223"/>
        <v>0</v>
      </c>
    </row>
    <row r="1204" ht="14.25" spans="1:18">
      <c r="A1204" s="140" t="s">
        <v>991</v>
      </c>
      <c r="B1204" s="213">
        <v>5</v>
      </c>
      <c r="C1204" s="216">
        <v>15</v>
      </c>
      <c r="D1204" s="212">
        <f t="shared" si="218"/>
        <v>300</v>
      </c>
      <c r="E1204" s="60"/>
      <c r="F1204" s="213"/>
      <c r="G1204" s="214" t="s">
        <v>67</v>
      </c>
      <c r="H1204" s="215">
        <v>2240104</v>
      </c>
      <c r="I1204" s="128">
        <v>5</v>
      </c>
      <c r="J1204" s="128">
        <v>2209901</v>
      </c>
      <c r="K1204" s="128">
        <v>0</v>
      </c>
      <c r="O1204" s="128">
        <v>2240104</v>
      </c>
      <c r="P1204" s="206">
        <v>149178.04</v>
      </c>
      <c r="Q1204" s="205">
        <f t="shared" si="221"/>
        <v>15</v>
      </c>
      <c r="R1204" s="222">
        <f t="shared" si="223"/>
        <v>14.917804</v>
      </c>
    </row>
    <row r="1205" ht="14.25" spans="1:18">
      <c r="A1205" s="140" t="s">
        <v>992</v>
      </c>
      <c r="B1205" s="213">
        <v>0</v>
      </c>
      <c r="C1205" s="216">
        <v>0</v>
      </c>
      <c r="D1205" s="212">
        <f t="shared" si="218"/>
        <v>0</v>
      </c>
      <c r="E1205" s="60"/>
      <c r="F1205" s="213"/>
      <c r="G1205" s="214" t="s">
        <v>67</v>
      </c>
      <c r="H1205" s="215">
        <v>2240105</v>
      </c>
      <c r="I1205" s="128">
        <v>0</v>
      </c>
      <c r="J1205" s="128">
        <v>221</v>
      </c>
      <c r="K1205" s="128">
        <v>4380</v>
      </c>
      <c r="O1205" s="128">
        <v>2240105</v>
      </c>
      <c r="Q1205" s="205">
        <f t="shared" si="221"/>
        <v>0</v>
      </c>
      <c r="R1205" s="222">
        <f t="shared" si="223"/>
        <v>0</v>
      </c>
    </row>
    <row r="1206" ht="14.25" spans="1:18">
      <c r="A1206" s="140" t="s">
        <v>993</v>
      </c>
      <c r="B1206" s="213">
        <v>38</v>
      </c>
      <c r="C1206" s="216">
        <v>24</v>
      </c>
      <c r="D1206" s="212">
        <f t="shared" si="218"/>
        <v>63.1578947368421</v>
      </c>
      <c r="E1206" s="60"/>
      <c r="F1206" s="213"/>
      <c r="G1206" s="214" t="s">
        <v>67</v>
      </c>
      <c r="H1206" s="215">
        <v>2240106</v>
      </c>
      <c r="I1206" s="128">
        <v>38</v>
      </c>
      <c r="J1206" s="128">
        <v>22101</v>
      </c>
      <c r="K1206" s="128">
        <v>867</v>
      </c>
      <c r="O1206" s="128">
        <v>2240106</v>
      </c>
      <c r="P1206" s="206">
        <v>241000</v>
      </c>
      <c r="Q1206" s="205">
        <f t="shared" si="221"/>
        <v>24</v>
      </c>
      <c r="R1206" s="222">
        <f t="shared" si="223"/>
        <v>24.1</v>
      </c>
    </row>
    <row r="1207" ht="14.25" spans="1:18">
      <c r="A1207" s="140" t="s">
        <v>994</v>
      </c>
      <c r="B1207" s="213">
        <v>0</v>
      </c>
      <c r="C1207" s="216">
        <v>0</v>
      </c>
      <c r="D1207" s="212">
        <f t="shared" si="218"/>
        <v>0</v>
      </c>
      <c r="E1207" s="60"/>
      <c r="F1207" s="213"/>
      <c r="G1207" s="214" t="s">
        <v>67</v>
      </c>
      <c r="H1207" s="215">
        <v>2240107</v>
      </c>
      <c r="I1207" s="128">
        <v>0</v>
      </c>
      <c r="J1207" s="128">
        <v>2210101</v>
      </c>
      <c r="K1207" s="128">
        <v>0</v>
      </c>
      <c r="O1207" s="128">
        <v>2240107</v>
      </c>
      <c r="Q1207" s="205">
        <f t="shared" si="221"/>
        <v>0</v>
      </c>
      <c r="R1207" s="222">
        <f t="shared" si="223"/>
        <v>0</v>
      </c>
    </row>
    <row r="1208" ht="14.25" spans="1:18">
      <c r="A1208" s="140" t="s">
        <v>995</v>
      </c>
      <c r="B1208" s="213">
        <v>15</v>
      </c>
      <c r="C1208" s="216">
        <v>11</v>
      </c>
      <c r="D1208" s="212">
        <f t="shared" si="218"/>
        <v>73.3333333333333</v>
      </c>
      <c r="E1208" s="60"/>
      <c r="F1208" s="213"/>
      <c r="G1208" s="214" t="s">
        <v>67</v>
      </c>
      <c r="H1208" s="215">
        <v>2240108</v>
      </c>
      <c r="I1208" s="128">
        <v>15</v>
      </c>
      <c r="J1208" s="128">
        <v>2210102</v>
      </c>
      <c r="K1208" s="128">
        <v>0</v>
      </c>
      <c r="O1208" s="128">
        <v>2240108</v>
      </c>
      <c r="P1208" s="206">
        <v>105000</v>
      </c>
      <c r="Q1208" s="205">
        <f t="shared" si="221"/>
        <v>11</v>
      </c>
      <c r="R1208" s="222">
        <f t="shared" si="223"/>
        <v>10.5</v>
      </c>
    </row>
    <row r="1209" ht="14.25" spans="1:18">
      <c r="A1209" s="140" t="s">
        <v>996</v>
      </c>
      <c r="B1209" s="213">
        <v>31</v>
      </c>
      <c r="C1209" s="216">
        <v>0</v>
      </c>
      <c r="D1209" s="212">
        <f t="shared" si="218"/>
        <v>0</v>
      </c>
      <c r="E1209" s="60"/>
      <c r="F1209" s="213"/>
      <c r="G1209" s="214" t="s">
        <v>67</v>
      </c>
      <c r="H1209" s="215">
        <v>2240109</v>
      </c>
      <c r="I1209" s="128">
        <v>31</v>
      </c>
      <c r="J1209" s="128">
        <v>2210103</v>
      </c>
      <c r="K1209" s="128">
        <v>34</v>
      </c>
      <c r="O1209" s="128">
        <v>2240109</v>
      </c>
      <c r="Q1209" s="205">
        <f t="shared" si="221"/>
        <v>0</v>
      </c>
      <c r="R1209" s="222">
        <f t="shared" si="223"/>
        <v>0</v>
      </c>
    </row>
    <row r="1210" ht="14.25" spans="1:18">
      <c r="A1210" s="140" t="s">
        <v>76</v>
      </c>
      <c r="B1210" s="213">
        <v>0</v>
      </c>
      <c r="C1210" s="216">
        <v>0</v>
      </c>
      <c r="D1210" s="212">
        <f t="shared" si="218"/>
        <v>0</v>
      </c>
      <c r="E1210" s="60"/>
      <c r="F1210" s="213"/>
      <c r="G1210" s="214" t="s">
        <v>67</v>
      </c>
      <c r="H1210" s="215">
        <v>2240150</v>
      </c>
      <c r="I1210" s="128">
        <v>0</v>
      </c>
      <c r="J1210" s="128">
        <v>2210104</v>
      </c>
      <c r="K1210" s="128">
        <v>0</v>
      </c>
      <c r="O1210" s="128">
        <v>2240150</v>
      </c>
      <c r="Q1210" s="205">
        <f t="shared" si="221"/>
        <v>0</v>
      </c>
      <c r="R1210" s="222">
        <f t="shared" si="223"/>
        <v>0</v>
      </c>
    </row>
    <row r="1211" ht="14.25" spans="1:18">
      <c r="A1211" s="140" t="s">
        <v>997</v>
      </c>
      <c r="B1211" s="213">
        <v>10</v>
      </c>
      <c r="C1211" s="216">
        <v>12</v>
      </c>
      <c r="D1211" s="212">
        <f t="shared" si="218"/>
        <v>120</v>
      </c>
      <c r="E1211" s="60"/>
      <c r="F1211" s="213"/>
      <c r="G1211" s="214" t="s">
        <v>67</v>
      </c>
      <c r="H1211" s="215">
        <v>2240199</v>
      </c>
      <c r="I1211" s="128">
        <v>10</v>
      </c>
      <c r="J1211" s="128">
        <v>2210105</v>
      </c>
      <c r="K1211" s="128">
        <v>790</v>
      </c>
      <c r="O1211" s="128">
        <v>2240199</v>
      </c>
      <c r="P1211" s="206">
        <v>120000</v>
      </c>
      <c r="Q1211" s="205">
        <f t="shared" si="221"/>
        <v>12</v>
      </c>
      <c r="R1211" s="222">
        <f t="shared" si="223"/>
        <v>12</v>
      </c>
    </row>
    <row r="1212" ht="14.25" spans="1:18">
      <c r="A1212" s="140" t="s">
        <v>998</v>
      </c>
      <c r="B1212" s="210">
        <f t="shared" ref="B1212:C1212" si="226">SUM(B1213:B1217)</f>
        <v>75</v>
      </c>
      <c r="C1212" s="211">
        <f t="shared" si="226"/>
        <v>0</v>
      </c>
      <c r="D1212" s="212">
        <f t="shared" si="218"/>
        <v>0</v>
      </c>
      <c r="E1212" s="60"/>
      <c r="F1212" s="213">
        <f>SUM(F1213:F1217)</f>
        <v>0</v>
      </c>
      <c r="G1212" s="214" t="s">
        <v>65</v>
      </c>
      <c r="H1212" s="215">
        <v>22402</v>
      </c>
      <c r="I1212" s="128">
        <v>75</v>
      </c>
      <c r="J1212" s="128">
        <v>2210106</v>
      </c>
      <c r="K1212" s="128">
        <v>0</v>
      </c>
      <c r="O1212" s="128">
        <v>22402</v>
      </c>
      <c r="Q1212" s="205">
        <f t="shared" si="221"/>
        <v>0</v>
      </c>
      <c r="R1212" s="222">
        <f t="shared" si="223"/>
        <v>0</v>
      </c>
    </row>
    <row r="1213" ht="14.25" spans="1:18">
      <c r="A1213" s="140" t="s">
        <v>66</v>
      </c>
      <c r="B1213" s="213"/>
      <c r="C1213" s="216">
        <v>0</v>
      </c>
      <c r="D1213" s="212">
        <f t="shared" si="218"/>
        <v>0</v>
      </c>
      <c r="E1213" s="60"/>
      <c r="F1213" s="213"/>
      <c r="G1213" s="214" t="s">
        <v>67</v>
      </c>
      <c r="H1213" s="215">
        <v>2240201</v>
      </c>
      <c r="I1213" s="128">
        <v>0</v>
      </c>
      <c r="J1213" s="128">
        <v>2210107</v>
      </c>
      <c r="K1213" s="128">
        <v>3</v>
      </c>
      <c r="O1213" s="128">
        <v>2240201</v>
      </c>
      <c r="Q1213" s="205">
        <f t="shared" si="221"/>
        <v>0</v>
      </c>
      <c r="R1213" s="222">
        <f t="shared" si="223"/>
        <v>0</v>
      </c>
    </row>
    <row r="1214" ht="14.25" spans="1:18">
      <c r="A1214" s="140" t="s">
        <v>68</v>
      </c>
      <c r="B1214" s="213"/>
      <c r="C1214" s="216">
        <v>0</v>
      </c>
      <c r="D1214" s="212">
        <f t="shared" si="218"/>
        <v>0</v>
      </c>
      <c r="E1214" s="60"/>
      <c r="F1214" s="213"/>
      <c r="G1214" s="214" t="s">
        <v>67</v>
      </c>
      <c r="H1214" s="215">
        <v>2240202</v>
      </c>
      <c r="I1214" s="128">
        <v>0</v>
      </c>
      <c r="J1214" s="128">
        <v>2210108</v>
      </c>
      <c r="K1214" s="128">
        <v>0</v>
      </c>
      <c r="O1214" s="128">
        <v>2240202</v>
      </c>
      <c r="Q1214" s="205">
        <f t="shared" si="221"/>
        <v>0</v>
      </c>
      <c r="R1214" s="222">
        <f t="shared" si="223"/>
        <v>0</v>
      </c>
    </row>
    <row r="1215" ht="14.25" spans="1:18">
      <c r="A1215" s="140" t="s">
        <v>69</v>
      </c>
      <c r="B1215" s="213"/>
      <c r="C1215" s="216">
        <v>0</v>
      </c>
      <c r="D1215" s="212">
        <f t="shared" si="218"/>
        <v>0</v>
      </c>
      <c r="E1215" s="60"/>
      <c r="F1215" s="213"/>
      <c r="G1215" s="214" t="s">
        <v>67</v>
      </c>
      <c r="H1215" s="215">
        <v>2240203</v>
      </c>
      <c r="I1215" s="128">
        <v>0</v>
      </c>
      <c r="J1215" s="128">
        <v>2210109</v>
      </c>
      <c r="K1215" s="128">
        <v>0</v>
      </c>
      <c r="O1215" s="128">
        <v>2240203</v>
      </c>
      <c r="Q1215" s="205">
        <f t="shared" si="221"/>
        <v>0</v>
      </c>
      <c r="R1215" s="222">
        <f t="shared" si="223"/>
        <v>0</v>
      </c>
    </row>
    <row r="1216" ht="14.25" spans="1:18">
      <c r="A1216" s="140" t="s">
        <v>999</v>
      </c>
      <c r="B1216" s="213">
        <v>75</v>
      </c>
      <c r="C1216" s="216">
        <v>0</v>
      </c>
      <c r="D1216" s="212">
        <f t="shared" si="218"/>
        <v>0</v>
      </c>
      <c r="E1216" s="60"/>
      <c r="F1216" s="213"/>
      <c r="G1216" s="214" t="s">
        <v>67</v>
      </c>
      <c r="H1216" s="215">
        <v>2240204</v>
      </c>
      <c r="I1216" s="128">
        <v>75</v>
      </c>
      <c r="J1216" s="128">
        <v>2210199</v>
      </c>
      <c r="K1216" s="128">
        <v>40</v>
      </c>
      <c r="O1216" s="128">
        <v>2240204</v>
      </c>
      <c r="Q1216" s="205">
        <f t="shared" si="221"/>
        <v>0</v>
      </c>
      <c r="R1216" s="222">
        <f t="shared" si="223"/>
        <v>0</v>
      </c>
    </row>
    <row r="1217" ht="14.25" spans="1:18">
      <c r="A1217" s="140" t="s">
        <v>1000</v>
      </c>
      <c r="B1217" s="213"/>
      <c r="C1217" s="216">
        <v>0</v>
      </c>
      <c r="D1217" s="212">
        <f t="shared" si="218"/>
        <v>0</v>
      </c>
      <c r="E1217" s="60"/>
      <c r="F1217" s="213"/>
      <c r="G1217" s="214" t="s">
        <v>67</v>
      </c>
      <c r="H1217" s="215">
        <v>2240299</v>
      </c>
      <c r="I1217" s="128">
        <v>0</v>
      </c>
      <c r="J1217" s="128">
        <v>22102</v>
      </c>
      <c r="K1217" s="128">
        <v>3513</v>
      </c>
      <c r="O1217" s="128">
        <v>2240299</v>
      </c>
      <c r="Q1217" s="205">
        <f t="shared" si="221"/>
        <v>0</v>
      </c>
      <c r="R1217" s="222">
        <f t="shared" si="223"/>
        <v>0</v>
      </c>
    </row>
    <row r="1218" ht="14.25" spans="1:18">
      <c r="A1218" s="140" t="s">
        <v>1001</v>
      </c>
      <c r="B1218" s="210">
        <f t="shared" ref="B1218:C1218" si="227">SUM(B1219:B1223)</f>
        <v>0</v>
      </c>
      <c r="C1218" s="211">
        <f t="shared" si="227"/>
        <v>0</v>
      </c>
      <c r="D1218" s="212">
        <f t="shared" si="218"/>
        <v>0</v>
      </c>
      <c r="E1218" s="60"/>
      <c r="F1218" s="213">
        <f>SUM(F1219:F1223)</f>
        <v>0</v>
      </c>
      <c r="G1218" s="214" t="s">
        <v>65</v>
      </c>
      <c r="H1218" s="215">
        <v>22403</v>
      </c>
      <c r="I1218" s="128">
        <v>0</v>
      </c>
      <c r="J1218" s="128">
        <v>2210201</v>
      </c>
      <c r="K1218" s="128">
        <v>3513</v>
      </c>
      <c r="O1218" s="128">
        <v>22403</v>
      </c>
      <c r="Q1218" s="205">
        <f t="shared" si="221"/>
        <v>0</v>
      </c>
      <c r="R1218" s="222">
        <f t="shared" si="223"/>
        <v>0</v>
      </c>
    </row>
    <row r="1219" ht="14.25" spans="1:18">
      <c r="A1219" s="140" t="s">
        <v>66</v>
      </c>
      <c r="B1219" s="213"/>
      <c r="C1219" s="216">
        <v>0</v>
      </c>
      <c r="D1219" s="212">
        <f t="shared" si="218"/>
        <v>0</v>
      </c>
      <c r="E1219" s="60"/>
      <c r="F1219" s="213"/>
      <c r="G1219" s="214" t="s">
        <v>67</v>
      </c>
      <c r="H1219" s="215">
        <v>2240301</v>
      </c>
      <c r="I1219" s="128">
        <v>0</v>
      </c>
      <c r="J1219" s="128">
        <v>2210202</v>
      </c>
      <c r="K1219" s="128">
        <v>0</v>
      </c>
      <c r="O1219" s="128">
        <v>2240301</v>
      </c>
      <c r="Q1219" s="205">
        <f t="shared" si="221"/>
        <v>0</v>
      </c>
      <c r="R1219" s="222">
        <f t="shared" si="223"/>
        <v>0</v>
      </c>
    </row>
    <row r="1220" ht="14.25" spans="1:18">
      <c r="A1220" s="140" t="s">
        <v>68</v>
      </c>
      <c r="B1220" s="213"/>
      <c r="C1220" s="216">
        <v>0</v>
      </c>
      <c r="D1220" s="212">
        <f t="shared" si="218"/>
        <v>0</v>
      </c>
      <c r="E1220" s="60"/>
      <c r="F1220" s="213"/>
      <c r="G1220" s="214" t="s">
        <v>67</v>
      </c>
      <c r="H1220" s="215">
        <v>2240302</v>
      </c>
      <c r="I1220" s="128">
        <v>0</v>
      </c>
      <c r="J1220" s="128">
        <v>2210203</v>
      </c>
      <c r="K1220" s="128">
        <v>0</v>
      </c>
      <c r="O1220" s="128">
        <v>2240302</v>
      </c>
      <c r="Q1220" s="205">
        <f t="shared" si="221"/>
        <v>0</v>
      </c>
      <c r="R1220" s="222">
        <f t="shared" si="223"/>
        <v>0</v>
      </c>
    </row>
    <row r="1221" ht="14.25" spans="1:18">
      <c r="A1221" s="140" t="s">
        <v>69</v>
      </c>
      <c r="B1221" s="213"/>
      <c r="C1221" s="216">
        <v>0</v>
      </c>
      <c r="D1221" s="212">
        <f t="shared" si="218"/>
        <v>0</v>
      </c>
      <c r="E1221" s="60"/>
      <c r="F1221" s="213"/>
      <c r="G1221" s="214" t="s">
        <v>67</v>
      </c>
      <c r="H1221" s="215">
        <v>2240303</v>
      </c>
      <c r="I1221" s="128">
        <v>0</v>
      </c>
      <c r="J1221" s="128">
        <v>22103</v>
      </c>
      <c r="K1221" s="128">
        <v>0</v>
      </c>
      <c r="O1221" s="128">
        <v>2240303</v>
      </c>
      <c r="Q1221" s="205">
        <f t="shared" si="221"/>
        <v>0</v>
      </c>
      <c r="R1221" s="222">
        <f t="shared" si="223"/>
        <v>0</v>
      </c>
    </row>
    <row r="1222" ht="14.25" spans="1:18">
      <c r="A1222" s="140" t="s">
        <v>1002</v>
      </c>
      <c r="B1222" s="213"/>
      <c r="C1222" s="216">
        <v>0</v>
      </c>
      <c r="D1222" s="212">
        <f t="shared" ref="D1222:D1268" si="228">IF(B1222=0,,C1222/B1222*100)</f>
        <v>0</v>
      </c>
      <c r="E1222" s="60"/>
      <c r="F1222" s="213"/>
      <c r="G1222" s="214" t="s">
        <v>67</v>
      </c>
      <c r="H1222" s="215">
        <v>2240304</v>
      </c>
      <c r="I1222" s="128">
        <v>0</v>
      </c>
      <c r="J1222" s="128">
        <v>2210301</v>
      </c>
      <c r="K1222" s="128">
        <v>0</v>
      </c>
      <c r="O1222" s="128">
        <v>2240304</v>
      </c>
      <c r="Q1222" s="205">
        <f t="shared" si="221"/>
        <v>0</v>
      </c>
      <c r="R1222" s="222">
        <f t="shared" si="223"/>
        <v>0</v>
      </c>
    </row>
    <row r="1223" ht="14.25" spans="1:18">
      <c r="A1223" s="140" t="s">
        <v>1003</v>
      </c>
      <c r="B1223" s="213"/>
      <c r="C1223" s="216">
        <v>0</v>
      </c>
      <c r="D1223" s="212">
        <f t="shared" si="228"/>
        <v>0</v>
      </c>
      <c r="E1223" s="60"/>
      <c r="F1223" s="213"/>
      <c r="G1223" s="214" t="s">
        <v>67</v>
      </c>
      <c r="H1223" s="215">
        <v>2240399</v>
      </c>
      <c r="I1223" s="128">
        <v>0</v>
      </c>
      <c r="J1223" s="128">
        <v>2210302</v>
      </c>
      <c r="K1223" s="128">
        <v>0</v>
      </c>
      <c r="O1223" s="128">
        <v>2240399</v>
      </c>
      <c r="Q1223" s="205">
        <f t="shared" si="221"/>
        <v>0</v>
      </c>
      <c r="R1223" s="222">
        <f t="shared" si="223"/>
        <v>0</v>
      </c>
    </row>
    <row r="1224" ht="14.25" spans="1:18">
      <c r="A1224" s="140" t="s">
        <v>1004</v>
      </c>
      <c r="B1224" s="210">
        <f t="shared" ref="B1224:C1224" si="229">SUM(B1225:B1231)</f>
        <v>0</v>
      </c>
      <c r="C1224" s="211">
        <f t="shared" si="229"/>
        <v>0</v>
      </c>
      <c r="D1224" s="212">
        <f t="shared" si="228"/>
        <v>0</v>
      </c>
      <c r="E1224" s="60"/>
      <c r="F1224" s="213">
        <f>SUM(F1225:F1231)</f>
        <v>0</v>
      </c>
      <c r="G1224" s="214" t="s">
        <v>65</v>
      </c>
      <c r="H1224" s="215">
        <v>22404</v>
      </c>
      <c r="I1224" s="128">
        <v>0</v>
      </c>
      <c r="J1224" s="128">
        <v>2210399</v>
      </c>
      <c r="K1224" s="128">
        <v>0</v>
      </c>
      <c r="O1224" s="128">
        <v>22404</v>
      </c>
      <c r="Q1224" s="205">
        <f t="shared" si="221"/>
        <v>0</v>
      </c>
      <c r="R1224" s="222">
        <f t="shared" si="223"/>
        <v>0</v>
      </c>
    </row>
    <row r="1225" ht="14.25" spans="1:18">
      <c r="A1225" s="140" t="s">
        <v>66</v>
      </c>
      <c r="B1225" s="213"/>
      <c r="C1225" s="216">
        <v>0</v>
      </c>
      <c r="D1225" s="212">
        <f t="shared" si="228"/>
        <v>0</v>
      </c>
      <c r="E1225" s="60"/>
      <c r="F1225" s="213"/>
      <c r="G1225" s="214" t="s">
        <v>67</v>
      </c>
      <c r="H1225" s="215">
        <v>2240401</v>
      </c>
      <c r="I1225" s="128">
        <v>0</v>
      </c>
      <c r="J1225" s="128">
        <v>222</v>
      </c>
      <c r="K1225" s="128">
        <v>400</v>
      </c>
      <c r="O1225" s="128">
        <v>2240401</v>
      </c>
      <c r="Q1225" s="205">
        <f t="shared" si="221"/>
        <v>0</v>
      </c>
      <c r="R1225" s="222">
        <f t="shared" si="223"/>
        <v>0</v>
      </c>
    </row>
    <row r="1226" ht="14.25" spans="1:18">
      <c r="A1226" s="140" t="s">
        <v>68</v>
      </c>
      <c r="B1226" s="213"/>
      <c r="C1226" s="216">
        <v>0</v>
      </c>
      <c r="D1226" s="212">
        <f t="shared" si="228"/>
        <v>0</v>
      </c>
      <c r="E1226" s="60"/>
      <c r="F1226" s="213"/>
      <c r="G1226" s="214" t="s">
        <v>67</v>
      </c>
      <c r="H1226" s="215">
        <v>2240402</v>
      </c>
      <c r="I1226" s="128">
        <v>0</v>
      </c>
      <c r="J1226" s="128">
        <v>22201</v>
      </c>
      <c r="K1226" s="128">
        <v>150</v>
      </c>
      <c r="O1226" s="128">
        <v>2240402</v>
      </c>
      <c r="Q1226" s="205">
        <f t="shared" si="221"/>
        <v>0</v>
      </c>
      <c r="R1226" s="222">
        <f t="shared" si="223"/>
        <v>0</v>
      </c>
    </row>
    <row r="1227" ht="14.25" spans="1:18">
      <c r="A1227" s="140" t="s">
        <v>69</v>
      </c>
      <c r="B1227" s="213"/>
      <c r="C1227" s="216">
        <v>0</v>
      </c>
      <c r="D1227" s="212">
        <f t="shared" si="228"/>
        <v>0</v>
      </c>
      <c r="E1227" s="60"/>
      <c r="F1227" s="213"/>
      <c r="G1227" s="214" t="s">
        <v>67</v>
      </c>
      <c r="H1227" s="215">
        <v>2240403</v>
      </c>
      <c r="I1227" s="128">
        <v>0</v>
      </c>
      <c r="J1227" s="128">
        <v>2220101</v>
      </c>
      <c r="K1227" s="128">
        <v>28</v>
      </c>
      <c r="O1227" s="128">
        <v>2240403</v>
      </c>
      <c r="Q1227" s="205">
        <f t="shared" si="221"/>
        <v>0</v>
      </c>
      <c r="R1227" s="222">
        <f t="shared" si="223"/>
        <v>0</v>
      </c>
    </row>
    <row r="1228" ht="14.25" spans="1:18">
      <c r="A1228" s="140" t="s">
        <v>1005</v>
      </c>
      <c r="B1228" s="213"/>
      <c r="C1228" s="216">
        <v>0</v>
      </c>
      <c r="D1228" s="212">
        <f t="shared" si="228"/>
        <v>0</v>
      </c>
      <c r="E1228" s="60"/>
      <c r="F1228" s="213"/>
      <c r="G1228" s="214" t="s">
        <v>67</v>
      </c>
      <c r="H1228" s="215">
        <v>2240404</v>
      </c>
      <c r="I1228" s="128">
        <v>0</v>
      </c>
      <c r="J1228" s="128">
        <v>2220102</v>
      </c>
      <c r="K1228" s="128">
        <v>14</v>
      </c>
      <c r="O1228" s="128">
        <v>2240404</v>
      </c>
      <c r="Q1228" s="205">
        <f t="shared" si="221"/>
        <v>0</v>
      </c>
      <c r="R1228" s="222">
        <f t="shared" si="223"/>
        <v>0</v>
      </c>
    </row>
    <row r="1229" ht="14.25" spans="1:18">
      <c r="A1229" s="140" t="s">
        <v>1006</v>
      </c>
      <c r="B1229" s="213"/>
      <c r="C1229" s="216">
        <v>0</v>
      </c>
      <c r="D1229" s="212">
        <f t="shared" si="228"/>
        <v>0</v>
      </c>
      <c r="E1229" s="60"/>
      <c r="F1229" s="213"/>
      <c r="G1229" s="214" t="s">
        <v>67</v>
      </c>
      <c r="H1229" s="215">
        <v>2240405</v>
      </c>
      <c r="I1229" s="128">
        <v>0</v>
      </c>
      <c r="J1229" s="128">
        <v>2220103</v>
      </c>
      <c r="K1229" s="128">
        <v>0</v>
      </c>
      <c r="O1229" s="128">
        <v>2240405</v>
      </c>
      <c r="Q1229" s="205">
        <f t="shared" si="221"/>
        <v>0</v>
      </c>
      <c r="R1229" s="222">
        <f t="shared" si="223"/>
        <v>0</v>
      </c>
    </row>
    <row r="1230" ht="14.25" spans="1:18">
      <c r="A1230" s="140" t="s">
        <v>76</v>
      </c>
      <c r="B1230" s="213"/>
      <c r="C1230" s="216">
        <v>0</v>
      </c>
      <c r="D1230" s="212">
        <f t="shared" si="228"/>
        <v>0</v>
      </c>
      <c r="E1230" s="60"/>
      <c r="F1230" s="213"/>
      <c r="G1230" s="214" t="s">
        <v>67</v>
      </c>
      <c r="H1230" s="215">
        <v>2240450</v>
      </c>
      <c r="I1230" s="128">
        <v>0</v>
      </c>
      <c r="J1230" s="128">
        <v>2220104</v>
      </c>
      <c r="K1230" s="128">
        <v>0</v>
      </c>
      <c r="O1230" s="128">
        <v>2240450</v>
      </c>
      <c r="Q1230" s="205">
        <f t="shared" si="221"/>
        <v>0</v>
      </c>
      <c r="R1230" s="222">
        <f t="shared" si="223"/>
        <v>0</v>
      </c>
    </row>
    <row r="1231" ht="14.25" spans="1:18">
      <c r="A1231" s="140" t="s">
        <v>1007</v>
      </c>
      <c r="B1231" s="213"/>
      <c r="C1231" s="216">
        <v>0</v>
      </c>
      <c r="D1231" s="212">
        <f t="shared" si="228"/>
        <v>0</v>
      </c>
      <c r="E1231" s="60"/>
      <c r="F1231" s="213"/>
      <c r="G1231" s="214" t="s">
        <v>67</v>
      </c>
      <c r="H1231" s="215">
        <v>2240499</v>
      </c>
      <c r="I1231" s="128">
        <v>0</v>
      </c>
      <c r="J1231" s="128">
        <v>2220105</v>
      </c>
      <c r="K1231" s="128">
        <v>0</v>
      </c>
      <c r="O1231" s="128">
        <v>2240499</v>
      </c>
      <c r="Q1231" s="205">
        <f t="shared" si="221"/>
        <v>0</v>
      </c>
      <c r="R1231" s="222">
        <f t="shared" si="223"/>
        <v>0</v>
      </c>
    </row>
    <row r="1232" ht="14.25" spans="1:18">
      <c r="A1232" s="140" t="s">
        <v>1008</v>
      </c>
      <c r="B1232" s="210">
        <f t="shared" ref="B1232:C1232" si="230">SUM(B1233:B1244)</f>
        <v>1</v>
      </c>
      <c r="C1232" s="211">
        <f t="shared" si="230"/>
        <v>1</v>
      </c>
      <c r="D1232" s="212">
        <f t="shared" si="228"/>
        <v>100</v>
      </c>
      <c r="E1232" s="60"/>
      <c r="F1232" s="213">
        <f>SUM(F1233:F1244)</f>
        <v>0</v>
      </c>
      <c r="G1232" s="214" t="s">
        <v>65</v>
      </c>
      <c r="H1232" s="215">
        <v>22405</v>
      </c>
      <c r="I1232" s="128">
        <v>1</v>
      </c>
      <c r="J1232" s="128">
        <v>2220106</v>
      </c>
      <c r="K1232" s="128">
        <v>0</v>
      </c>
      <c r="O1232" s="128">
        <v>22405</v>
      </c>
      <c r="Q1232" s="205">
        <f t="shared" si="221"/>
        <v>0</v>
      </c>
      <c r="R1232" s="222">
        <f t="shared" si="223"/>
        <v>0</v>
      </c>
    </row>
    <row r="1233" ht="14.25" spans="1:18">
      <c r="A1233" s="140" t="s">
        <v>66</v>
      </c>
      <c r="B1233" s="213"/>
      <c r="C1233" s="216">
        <v>0</v>
      </c>
      <c r="D1233" s="212">
        <f t="shared" si="228"/>
        <v>0</v>
      </c>
      <c r="E1233" s="60"/>
      <c r="F1233" s="213"/>
      <c r="G1233" s="214" t="s">
        <v>67</v>
      </c>
      <c r="H1233" s="215">
        <v>2240501</v>
      </c>
      <c r="I1233" s="128">
        <v>0</v>
      </c>
      <c r="J1233" s="128">
        <v>2220107</v>
      </c>
      <c r="K1233" s="128">
        <v>0</v>
      </c>
      <c r="O1233" s="128">
        <v>2240501</v>
      </c>
      <c r="Q1233" s="205">
        <f t="shared" si="221"/>
        <v>0</v>
      </c>
      <c r="R1233" s="222">
        <f t="shared" si="223"/>
        <v>0</v>
      </c>
    </row>
    <row r="1234" ht="14.25" spans="1:18">
      <c r="A1234" s="140" t="s">
        <v>68</v>
      </c>
      <c r="B1234" s="213"/>
      <c r="C1234" s="216">
        <v>0</v>
      </c>
      <c r="D1234" s="212">
        <f t="shared" si="228"/>
        <v>0</v>
      </c>
      <c r="E1234" s="60"/>
      <c r="F1234" s="213"/>
      <c r="G1234" s="214" t="s">
        <v>67</v>
      </c>
      <c r="H1234" s="215">
        <v>2240502</v>
      </c>
      <c r="I1234" s="128">
        <v>0</v>
      </c>
      <c r="J1234" s="128">
        <v>2220112</v>
      </c>
      <c r="K1234" s="128">
        <v>0</v>
      </c>
      <c r="O1234" s="128">
        <v>2240502</v>
      </c>
      <c r="Q1234" s="205">
        <f t="shared" si="221"/>
        <v>0</v>
      </c>
      <c r="R1234" s="222">
        <f t="shared" si="223"/>
        <v>0</v>
      </c>
    </row>
    <row r="1235" ht="14.25" spans="1:18">
      <c r="A1235" s="140" t="s">
        <v>69</v>
      </c>
      <c r="B1235" s="213"/>
      <c r="C1235" s="216">
        <v>0</v>
      </c>
      <c r="D1235" s="212">
        <f t="shared" si="228"/>
        <v>0</v>
      </c>
      <c r="E1235" s="60"/>
      <c r="F1235" s="213"/>
      <c r="G1235" s="214" t="s">
        <v>67</v>
      </c>
      <c r="H1235" s="215">
        <v>2240503</v>
      </c>
      <c r="I1235" s="128">
        <v>0</v>
      </c>
      <c r="J1235" s="128">
        <v>2220113</v>
      </c>
      <c r="K1235" s="128">
        <v>0</v>
      </c>
      <c r="O1235" s="128">
        <v>2240503</v>
      </c>
      <c r="Q1235" s="205">
        <f t="shared" si="221"/>
        <v>0</v>
      </c>
      <c r="R1235" s="222">
        <f t="shared" si="223"/>
        <v>0</v>
      </c>
    </row>
    <row r="1236" ht="14.25" spans="1:18">
      <c r="A1236" s="140" t="s">
        <v>1009</v>
      </c>
      <c r="B1236" s="213">
        <v>1</v>
      </c>
      <c r="C1236" s="216">
        <v>1</v>
      </c>
      <c r="D1236" s="212">
        <f t="shared" si="228"/>
        <v>100</v>
      </c>
      <c r="E1236" s="60"/>
      <c r="F1236" s="213"/>
      <c r="G1236" s="214" t="s">
        <v>67</v>
      </c>
      <c r="H1236" s="215">
        <v>2240504</v>
      </c>
      <c r="I1236" s="128">
        <v>1</v>
      </c>
      <c r="J1236" s="128">
        <v>2220114</v>
      </c>
      <c r="K1236" s="128">
        <v>0</v>
      </c>
      <c r="O1236" s="128">
        <v>2240504</v>
      </c>
      <c r="P1236" s="206">
        <v>7000</v>
      </c>
      <c r="Q1236" s="205">
        <f t="shared" si="221"/>
        <v>1</v>
      </c>
      <c r="R1236" s="222">
        <f t="shared" si="223"/>
        <v>0.7</v>
      </c>
    </row>
    <row r="1237" ht="14.25" spans="1:18">
      <c r="A1237" s="140" t="s">
        <v>1010</v>
      </c>
      <c r="B1237" s="213"/>
      <c r="C1237" s="216">
        <v>0</v>
      </c>
      <c r="D1237" s="212">
        <f t="shared" si="228"/>
        <v>0</v>
      </c>
      <c r="E1237" s="60"/>
      <c r="F1237" s="213"/>
      <c r="G1237" s="214" t="s">
        <v>67</v>
      </c>
      <c r="H1237" s="215">
        <v>2240505</v>
      </c>
      <c r="I1237" s="128">
        <v>0</v>
      </c>
      <c r="J1237" s="128">
        <v>2220115</v>
      </c>
      <c r="K1237" s="128">
        <v>0</v>
      </c>
      <c r="O1237" s="128">
        <v>2240505</v>
      </c>
      <c r="Q1237" s="205">
        <f t="shared" si="221"/>
        <v>0</v>
      </c>
      <c r="R1237" s="222">
        <f t="shared" si="223"/>
        <v>0</v>
      </c>
    </row>
    <row r="1238" ht="14.25" spans="1:18">
      <c r="A1238" s="140" t="s">
        <v>1011</v>
      </c>
      <c r="B1238" s="213"/>
      <c r="C1238" s="216">
        <v>0</v>
      </c>
      <c r="D1238" s="212">
        <f t="shared" si="228"/>
        <v>0</v>
      </c>
      <c r="E1238" s="60"/>
      <c r="F1238" s="213"/>
      <c r="G1238" s="214" t="s">
        <v>67</v>
      </c>
      <c r="H1238" s="215">
        <v>2240506</v>
      </c>
      <c r="I1238" s="128">
        <v>0</v>
      </c>
      <c r="J1238" s="128">
        <v>2220118</v>
      </c>
      <c r="K1238" s="128">
        <v>0</v>
      </c>
      <c r="O1238" s="128">
        <v>2240506</v>
      </c>
      <c r="Q1238" s="205">
        <f t="shared" si="221"/>
        <v>0</v>
      </c>
      <c r="R1238" s="222">
        <f t="shared" si="223"/>
        <v>0</v>
      </c>
    </row>
    <row r="1239" ht="14.25" spans="1:18">
      <c r="A1239" s="140" t="s">
        <v>1012</v>
      </c>
      <c r="B1239" s="213"/>
      <c r="C1239" s="216">
        <v>0</v>
      </c>
      <c r="D1239" s="212">
        <f t="shared" si="228"/>
        <v>0</v>
      </c>
      <c r="E1239" s="60"/>
      <c r="F1239" s="213"/>
      <c r="G1239" s="214" t="s">
        <v>67</v>
      </c>
      <c r="H1239" s="215">
        <v>2240507</v>
      </c>
      <c r="I1239" s="128">
        <v>0</v>
      </c>
      <c r="J1239" s="128">
        <v>2220150</v>
      </c>
      <c r="K1239" s="128">
        <v>0</v>
      </c>
      <c r="O1239" s="128">
        <v>2240507</v>
      </c>
      <c r="Q1239" s="205">
        <f t="shared" si="221"/>
        <v>0</v>
      </c>
      <c r="R1239" s="222">
        <f t="shared" si="223"/>
        <v>0</v>
      </c>
    </row>
    <row r="1240" ht="14.25" spans="1:18">
      <c r="A1240" s="140" t="s">
        <v>1013</v>
      </c>
      <c r="B1240" s="213"/>
      <c r="C1240" s="216">
        <v>0</v>
      </c>
      <c r="D1240" s="212">
        <f t="shared" si="228"/>
        <v>0</v>
      </c>
      <c r="E1240" s="60"/>
      <c r="F1240" s="213"/>
      <c r="G1240" s="214" t="s">
        <v>67</v>
      </c>
      <c r="H1240" s="215">
        <v>2240508</v>
      </c>
      <c r="I1240" s="128">
        <v>0</v>
      </c>
      <c r="J1240" s="128">
        <v>2220199</v>
      </c>
      <c r="K1240" s="128">
        <v>108</v>
      </c>
      <c r="O1240" s="128">
        <v>2240508</v>
      </c>
      <c r="Q1240" s="205">
        <f t="shared" si="221"/>
        <v>0</v>
      </c>
      <c r="R1240" s="222">
        <f t="shared" si="223"/>
        <v>0</v>
      </c>
    </row>
    <row r="1241" ht="14.25" spans="1:18">
      <c r="A1241" s="140" t="s">
        <v>1014</v>
      </c>
      <c r="B1241" s="213"/>
      <c r="C1241" s="216">
        <v>0</v>
      </c>
      <c r="D1241" s="212">
        <f t="shared" si="228"/>
        <v>0</v>
      </c>
      <c r="E1241" s="60"/>
      <c r="F1241" s="213"/>
      <c r="G1241" s="214" t="s">
        <v>67</v>
      </c>
      <c r="H1241" s="215">
        <v>2240509</v>
      </c>
      <c r="I1241" s="128">
        <v>0</v>
      </c>
      <c r="J1241" s="128">
        <v>22202</v>
      </c>
      <c r="K1241" s="128">
        <v>0</v>
      </c>
      <c r="O1241" s="128">
        <v>2240509</v>
      </c>
      <c r="Q1241" s="205">
        <f t="shared" si="221"/>
        <v>0</v>
      </c>
      <c r="R1241" s="222">
        <f t="shared" si="223"/>
        <v>0</v>
      </c>
    </row>
    <row r="1242" ht="14.25" spans="1:18">
      <c r="A1242" s="140" t="s">
        <v>1015</v>
      </c>
      <c r="B1242" s="213"/>
      <c r="C1242" s="216">
        <v>0</v>
      </c>
      <c r="D1242" s="212">
        <f t="shared" si="228"/>
        <v>0</v>
      </c>
      <c r="E1242" s="60"/>
      <c r="F1242" s="213"/>
      <c r="G1242" s="214" t="s">
        <v>67</v>
      </c>
      <c r="H1242" s="215">
        <v>2240510</v>
      </c>
      <c r="I1242" s="128">
        <v>0</v>
      </c>
      <c r="J1242" s="128">
        <v>2220201</v>
      </c>
      <c r="K1242" s="128">
        <v>0</v>
      </c>
      <c r="O1242" s="128">
        <v>2240510</v>
      </c>
      <c r="Q1242" s="205">
        <f t="shared" si="221"/>
        <v>0</v>
      </c>
      <c r="R1242" s="222">
        <f t="shared" si="223"/>
        <v>0</v>
      </c>
    </row>
    <row r="1243" ht="14.25" spans="1:18">
      <c r="A1243" s="140" t="s">
        <v>1016</v>
      </c>
      <c r="B1243" s="213"/>
      <c r="C1243" s="216">
        <v>0</v>
      </c>
      <c r="D1243" s="212">
        <f t="shared" si="228"/>
        <v>0</v>
      </c>
      <c r="E1243" s="60"/>
      <c r="F1243" s="213"/>
      <c r="G1243" s="214" t="s">
        <v>67</v>
      </c>
      <c r="H1243" s="215">
        <v>2240550</v>
      </c>
      <c r="I1243" s="128">
        <v>0</v>
      </c>
      <c r="J1243" s="128">
        <v>2220202</v>
      </c>
      <c r="K1243" s="128">
        <v>0</v>
      </c>
      <c r="O1243" s="128">
        <v>2240550</v>
      </c>
      <c r="Q1243" s="205">
        <f t="shared" si="221"/>
        <v>0</v>
      </c>
      <c r="R1243" s="222">
        <f t="shared" si="223"/>
        <v>0</v>
      </c>
    </row>
    <row r="1244" ht="14.25" spans="1:18">
      <c r="A1244" s="140" t="s">
        <v>1017</v>
      </c>
      <c r="B1244" s="213"/>
      <c r="C1244" s="216">
        <v>0</v>
      </c>
      <c r="D1244" s="212">
        <f t="shared" si="228"/>
        <v>0</v>
      </c>
      <c r="E1244" s="60"/>
      <c r="F1244" s="213"/>
      <c r="G1244" s="214" t="s">
        <v>67</v>
      </c>
      <c r="H1244" s="215">
        <v>2240599</v>
      </c>
      <c r="I1244" s="128">
        <v>0</v>
      </c>
      <c r="J1244" s="128">
        <v>2220203</v>
      </c>
      <c r="K1244" s="128">
        <v>0</v>
      </c>
      <c r="O1244" s="128">
        <v>2240599</v>
      </c>
      <c r="Q1244" s="205">
        <f t="shared" si="221"/>
        <v>0</v>
      </c>
      <c r="R1244" s="222">
        <f t="shared" si="223"/>
        <v>0</v>
      </c>
    </row>
    <row r="1245" ht="14.25" spans="1:18">
      <c r="A1245" s="140" t="s">
        <v>1018</v>
      </c>
      <c r="B1245" s="210">
        <f t="shared" ref="B1245:C1245" si="231">SUM(B1246:B1248)</f>
        <v>503</v>
      </c>
      <c r="C1245" s="211">
        <f t="shared" si="231"/>
        <v>15</v>
      </c>
      <c r="D1245" s="212">
        <f t="shared" si="228"/>
        <v>2.98210735586481</v>
      </c>
      <c r="E1245" s="60"/>
      <c r="F1245" s="213">
        <f>SUM(F1246:F1248)</f>
        <v>0</v>
      </c>
      <c r="G1245" s="214" t="s">
        <v>65</v>
      </c>
      <c r="H1245" s="215">
        <v>22406</v>
      </c>
      <c r="I1245" s="128">
        <v>503</v>
      </c>
      <c r="J1245" s="128">
        <v>2220204</v>
      </c>
      <c r="K1245" s="128">
        <v>0</v>
      </c>
      <c r="O1245" s="128">
        <v>22406</v>
      </c>
      <c r="Q1245" s="205">
        <f t="shared" ref="Q1245:Q1308" si="232">ROUND(R1245,0)</f>
        <v>0</v>
      </c>
      <c r="R1245" s="222">
        <f t="shared" si="223"/>
        <v>0</v>
      </c>
    </row>
    <row r="1246" ht="14.25" spans="1:18">
      <c r="A1246" s="140" t="s">
        <v>1019</v>
      </c>
      <c r="B1246" s="213">
        <v>503</v>
      </c>
      <c r="C1246" s="216">
        <v>15</v>
      </c>
      <c r="D1246" s="212">
        <f t="shared" si="228"/>
        <v>2.98210735586481</v>
      </c>
      <c r="E1246" s="60"/>
      <c r="F1246" s="213"/>
      <c r="G1246" s="214" t="s">
        <v>67</v>
      </c>
      <c r="H1246" s="215">
        <v>2240601</v>
      </c>
      <c r="I1246" s="128">
        <v>503</v>
      </c>
      <c r="J1246" s="128">
        <v>2220205</v>
      </c>
      <c r="K1246" s="128">
        <v>0</v>
      </c>
      <c r="O1246" s="128">
        <v>2240601</v>
      </c>
      <c r="Q1246" s="205">
        <f t="shared" si="232"/>
        <v>0</v>
      </c>
      <c r="R1246" s="222">
        <f t="shared" si="223"/>
        <v>0</v>
      </c>
    </row>
    <row r="1247" ht="14.25" spans="1:18">
      <c r="A1247" s="140" t="s">
        <v>1020</v>
      </c>
      <c r="B1247" s="213"/>
      <c r="C1247" s="216">
        <v>0</v>
      </c>
      <c r="D1247" s="212">
        <f t="shared" si="228"/>
        <v>0</v>
      </c>
      <c r="E1247" s="60"/>
      <c r="F1247" s="213"/>
      <c r="G1247" s="214" t="s">
        <v>67</v>
      </c>
      <c r="H1247" s="215">
        <v>2240602</v>
      </c>
      <c r="I1247" s="128">
        <v>0</v>
      </c>
      <c r="J1247" s="128">
        <v>2220206</v>
      </c>
      <c r="K1247" s="128">
        <v>0</v>
      </c>
      <c r="O1247" s="128">
        <v>2240602</v>
      </c>
      <c r="Q1247" s="205">
        <f t="shared" si="232"/>
        <v>0</v>
      </c>
      <c r="R1247" s="222">
        <f t="shared" si="223"/>
        <v>0</v>
      </c>
    </row>
    <row r="1248" ht="14.25" spans="1:18">
      <c r="A1248" s="140" t="s">
        <v>1021</v>
      </c>
      <c r="B1248" s="213"/>
      <c r="C1248" s="216">
        <v>0</v>
      </c>
      <c r="D1248" s="212">
        <f t="shared" si="228"/>
        <v>0</v>
      </c>
      <c r="E1248" s="60"/>
      <c r="F1248" s="213"/>
      <c r="G1248" s="214" t="s">
        <v>67</v>
      </c>
      <c r="H1248" s="215">
        <v>2240699</v>
      </c>
      <c r="I1248" s="128">
        <v>0</v>
      </c>
      <c r="J1248" s="128">
        <v>2220207</v>
      </c>
      <c r="K1248" s="128">
        <v>0</v>
      </c>
      <c r="O1248" s="128">
        <v>2240699</v>
      </c>
      <c r="Q1248" s="205">
        <f t="shared" si="232"/>
        <v>0</v>
      </c>
      <c r="R1248" s="222">
        <f t="shared" si="223"/>
        <v>0</v>
      </c>
    </row>
    <row r="1249" ht="14.25" spans="1:18">
      <c r="A1249" s="140" t="s">
        <v>1022</v>
      </c>
      <c r="B1249" s="210">
        <f t="shared" ref="B1249:C1249" si="233">SUM(B1250:B1252)</f>
        <v>462</v>
      </c>
      <c r="C1249" s="211">
        <f t="shared" si="233"/>
        <v>200</v>
      </c>
      <c r="D1249" s="212">
        <f t="shared" si="228"/>
        <v>43.2900432900433</v>
      </c>
      <c r="E1249" s="60"/>
      <c r="F1249" s="213">
        <f>SUM(F1250:F1252)</f>
        <v>0</v>
      </c>
      <c r="G1249" s="214" t="s">
        <v>65</v>
      </c>
      <c r="H1249" s="215">
        <v>22407</v>
      </c>
      <c r="I1249" s="128">
        <v>462</v>
      </c>
      <c r="J1249" s="128">
        <v>2220209</v>
      </c>
      <c r="K1249" s="128">
        <v>0</v>
      </c>
      <c r="O1249" s="128">
        <v>22407</v>
      </c>
      <c r="Q1249" s="205">
        <f t="shared" si="232"/>
        <v>0</v>
      </c>
      <c r="R1249" s="222">
        <f t="shared" si="223"/>
        <v>0</v>
      </c>
    </row>
    <row r="1250" ht="14.25" spans="1:18">
      <c r="A1250" s="140" t="s">
        <v>1023</v>
      </c>
      <c r="B1250" s="213">
        <v>330</v>
      </c>
      <c r="C1250" s="216">
        <v>30</v>
      </c>
      <c r="D1250" s="212">
        <f t="shared" si="228"/>
        <v>9.09090909090909</v>
      </c>
      <c r="E1250" s="60"/>
      <c r="F1250" s="213"/>
      <c r="G1250" s="214" t="s">
        <v>67</v>
      </c>
      <c r="H1250" s="215">
        <v>2240703</v>
      </c>
      <c r="I1250" s="128">
        <v>45</v>
      </c>
      <c r="J1250" s="128">
        <v>2220210</v>
      </c>
      <c r="K1250" s="128">
        <v>0</v>
      </c>
      <c r="O1250" s="128">
        <v>2240703</v>
      </c>
      <c r="Q1250" s="205">
        <f t="shared" si="232"/>
        <v>0</v>
      </c>
      <c r="R1250" s="222">
        <f t="shared" si="223"/>
        <v>0</v>
      </c>
    </row>
    <row r="1251" ht="14.25" spans="1:18">
      <c r="A1251" s="140" t="s">
        <v>1024</v>
      </c>
      <c r="B1251" s="213">
        <v>132</v>
      </c>
      <c r="C1251" s="216">
        <v>0</v>
      </c>
      <c r="D1251" s="212">
        <f t="shared" si="228"/>
        <v>0</v>
      </c>
      <c r="E1251" s="60"/>
      <c r="F1251" s="213"/>
      <c r="G1251" s="214" t="s">
        <v>67</v>
      </c>
      <c r="H1251" s="215">
        <v>2240704</v>
      </c>
      <c r="I1251" s="128">
        <v>132</v>
      </c>
      <c r="J1251" s="128">
        <v>2220211</v>
      </c>
      <c r="K1251" s="128">
        <v>0</v>
      </c>
      <c r="O1251" s="128">
        <v>2240704</v>
      </c>
      <c r="Q1251" s="205">
        <f t="shared" si="232"/>
        <v>0</v>
      </c>
      <c r="R1251" s="222">
        <f t="shared" si="223"/>
        <v>0</v>
      </c>
    </row>
    <row r="1252" ht="14.25" spans="1:18">
      <c r="A1252" s="140" t="s">
        <v>1025</v>
      </c>
      <c r="B1252" s="213"/>
      <c r="C1252" s="216">
        <v>170</v>
      </c>
      <c r="D1252" s="212">
        <f t="shared" si="228"/>
        <v>0</v>
      </c>
      <c r="E1252" s="60"/>
      <c r="F1252" s="213"/>
      <c r="G1252" s="214" t="s">
        <v>67</v>
      </c>
      <c r="H1252" s="215">
        <v>2240799</v>
      </c>
      <c r="I1252" s="128">
        <v>0</v>
      </c>
      <c r="J1252" s="128">
        <v>2220212</v>
      </c>
      <c r="K1252" s="128">
        <v>0</v>
      </c>
      <c r="O1252" s="128">
        <v>2240799</v>
      </c>
      <c r="Q1252" s="205">
        <f t="shared" si="232"/>
        <v>0</v>
      </c>
      <c r="R1252" s="222">
        <f t="shared" ref="R1252:R1265" si="234">P1252/10000</f>
        <v>0</v>
      </c>
    </row>
    <row r="1253" ht="14.25" spans="1:18">
      <c r="A1253" s="140" t="s">
        <v>1026</v>
      </c>
      <c r="B1253" s="213"/>
      <c r="C1253" s="216">
        <v>1725</v>
      </c>
      <c r="D1253" s="212">
        <f t="shared" si="228"/>
        <v>0</v>
      </c>
      <c r="E1253" s="60"/>
      <c r="F1253" s="213"/>
      <c r="G1253" s="214" t="s">
        <v>65</v>
      </c>
      <c r="H1253" s="215">
        <v>22499</v>
      </c>
      <c r="J1253" s="128">
        <v>2220250</v>
      </c>
      <c r="K1253" s="128">
        <v>0</v>
      </c>
      <c r="O1253" s="128">
        <v>22499</v>
      </c>
      <c r="Q1253" s="205">
        <f t="shared" si="232"/>
        <v>0</v>
      </c>
      <c r="R1253" s="222">
        <f t="shared" si="234"/>
        <v>0</v>
      </c>
    </row>
    <row r="1254" ht="14.25" spans="1:18">
      <c r="A1254" s="140" t="s">
        <v>1027</v>
      </c>
      <c r="B1254" s="213"/>
      <c r="C1254" s="216">
        <v>2615</v>
      </c>
      <c r="D1254" s="212">
        <f t="shared" si="228"/>
        <v>0</v>
      </c>
      <c r="E1254" s="60"/>
      <c r="F1254" s="213"/>
      <c r="G1254" s="214" t="s">
        <v>63</v>
      </c>
      <c r="H1254" s="215">
        <v>227</v>
      </c>
      <c r="J1254" s="128">
        <v>2220299</v>
      </c>
      <c r="K1254" s="128">
        <v>0</v>
      </c>
      <c r="O1254" s="128">
        <v>227</v>
      </c>
      <c r="P1254" s="206">
        <v>26150000</v>
      </c>
      <c r="Q1254" s="205">
        <f t="shared" si="232"/>
        <v>2615</v>
      </c>
      <c r="R1254" s="222">
        <f t="shared" si="234"/>
        <v>2615</v>
      </c>
    </row>
    <row r="1255" ht="14.25" spans="1:18">
      <c r="A1255" s="140" t="s">
        <v>1028</v>
      </c>
      <c r="B1255" s="210">
        <f t="shared" ref="B1255:C1255" si="235">SUM(B1256)</f>
        <v>2745</v>
      </c>
      <c r="C1255" s="211">
        <f t="shared" si="235"/>
        <v>2759</v>
      </c>
      <c r="D1255" s="212">
        <f t="shared" si="228"/>
        <v>100.510018214936</v>
      </c>
      <c r="E1255" s="60"/>
      <c r="F1255" s="213">
        <f>SUM(F1256)</f>
        <v>0</v>
      </c>
      <c r="G1255" s="214" t="s">
        <v>63</v>
      </c>
      <c r="H1255" s="215">
        <v>232</v>
      </c>
      <c r="J1255" s="128">
        <v>22203</v>
      </c>
      <c r="K1255" s="128">
        <v>0</v>
      </c>
      <c r="O1255" s="128">
        <v>232</v>
      </c>
      <c r="Q1255" s="205">
        <f t="shared" si="232"/>
        <v>0</v>
      </c>
      <c r="R1255" s="222">
        <f t="shared" si="234"/>
        <v>0</v>
      </c>
    </row>
    <row r="1256" ht="14.25" spans="1:18">
      <c r="A1256" s="140" t="s">
        <v>1029</v>
      </c>
      <c r="B1256" s="210">
        <f t="shared" ref="B1256:C1256" si="236">SUM(B1257:B1260)</f>
        <v>2745</v>
      </c>
      <c r="C1256" s="211">
        <f t="shared" si="236"/>
        <v>2759</v>
      </c>
      <c r="D1256" s="212">
        <f t="shared" si="228"/>
        <v>100.510018214936</v>
      </c>
      <c r="E1256" s="60"/>
      <c r="F1256" s="213">
        <f>SUM(F1257:F1260)</f>
        <v>0</v>
      </c>
      <c r="G1256" s="214" t="s">
        <v>65</v>
      </c>
      <c r="H1256" s="215">
        <v>23203</v>
      </c>
      <c r="J1256" s="128">
        <v>2220301</v>
      </c>
      <c r="K1256" s="128">
        <v>0</v>
      </c>
      <c r="O1256" s="128">
        <v>23203</v>
      </c>
      <c r="Q1256" s="205">
        <f t="shared" si="232"/>
        <v>0</v>
      </c>
      <c r="R1256" s="222">
        <f t="shared" si="234"/>
        <v>0</v>
      </c>
    </row>
    <row r="1257" ht="14.25" spans="1:18">
      <c r="A1257" s="140" t="s">
        <v>1030</v>
      </c>
      <c r="B1257" s="213">
        <v>2610</v>
      </c>
      <c r="C1257" s="216">
        <v>2567</v>
      </c>
      <c r="D1257" s="212">
        <f t="shared" si="228"/>
        <v>98.3524904214559</v>
      </c>
      <c r="E1257" s="60"/>
      <c r="F1257" s="213"/>
      <c r="G1257" s="214" t="s">
        <v>67</v>
      </c>
      <c r="H1257" s="215">
        <v>2320301</v>
      </c>
      <c r="J1257" s="128">
        <v>2220303</v>
      </c>
      <c r="K1257" s="128">
        <v>0</v>
      </c>
      <c r="O1257" s="128">
        <v>2320301</v>
      </c>
      <c r="P1257" s="206">
        <v>25667300</v>
      </c>
      <c r="Q1257" s="205">
        <f t="shared" si="232"/>
        <v>2567</v>
      </c>
      <c r="R1257" s="222">
        <f t="shared" si="234"/>
        <v>2566.73</v>
      </c>
    </row>
    <row r="1258" ht="14.25" spans="1:18">
      <c r="A1258" s="140" t="s">
        <v>1031</v>
      </c>
      <c r="B1258" s="213"/>
      <c r="C1258" s="216">
        <v>0</v>
      </c>
      <c r="D1258" s="212">
        <f t="shared" si="228"/>
        <v>0</v>
      </c>
      <c r="E1258" s="60"/>
      <c r="F1258" s="213"/>
      <c r="G1258" s="214" t="s">
        <v>67</v>
      </c>
      <c r="H1258" s="215">
        <v>2320302</v>
      </c>
      <c r="J1258" s="128">
        <v>2220304</v>
      </c>
      <c r="K1258" s="128">
        <v>0</v>
      </c>
      <c r="O1258" s="128">
        <v>2320302</v>
      </c>
      <c r="Q1258" s="205">
        <f t="shared" si="232"/>
        <v>0</v>
      </c>
      <c r="R1258" s="222">
        <f t="shared" si="234"/>
        <v>0</v>
      </c>
    </row>
    <row r="1259" ht="14.25" spans="1:18">
      <c r="A1259" s="140" t="s">
        <v>1032</v>
      </c>
      <c r="B1259" s="213">
        <v>135</v>
      </c>
      <c r="C1259" s="216">
        <v>192</v>
      </c>
      <c r="D1259" s="212">
        <f t="shared" si="228"/>
        <v>142.222222222222</v>
      </c>
      <c r="E1259" s="60"/>
      <c r="F1259" s="213"/>
      <c r="G1259" s="214" t="s">
        <v>67</v>
      </c>
      <c r="H1259" s="215">
        <v>2320303</v>
      </c>
      <c r="J1259" s="128">
        <v>2220399</v>
      </c>
      <c r="K1259" s="128">
        <v>0</v>
      </c>
      <c r="O1259" s="128">
        <v>2320303</v>
      </c>
      <c r="P1259" s="206">
        <v>1923500</v>
      </c>
      <c r="Q1259" s="205">
        <f t="shared" si="232"/>
        <v>192</v>
      </c>
      <c r="R1259" s="222">
        <f t="shared" si="234"/>
        <v>192.35</v>
      </c>
    </row>
    <row r="1260" ht="14.25" spans="1:18">
      <c r="A1260" s="140" t="s">
        <v>1033</v>
      </c>
      <c r="B1260" s="213"/>
      <c r="C1260" s="216">
        <v>0</v>
      </c>
      <c r="D1260" s="212">
        <f t="shared" si="228"/>
        <v>0</v>
      </c>
      <c r="E1260" s="60"/>
      <c r="F1260" s="213"/>
      <c r="G1260" s="214" t="s">
        <v>67</v>
      </c>
      <c r="H1260" s="231">
        <v>2320399</v>
      </c>
      <c r="J1260" s="128">
        <v>22204</v>
      </c>
      <c r="K1260" s="128">
        <v>0</v>
      </c>
      <c r="O1260" s="128">
        <v>2320399</v>
      </c>
      <c r="Q1260" s="205">
        <f t="shared" si="232"/>
        <v>0</v>
      </c>
      <c r="R1260" s="222">
        <f t="shared" si="234"/>
        <v>0</v>
      </c>
    </row>
    <row r="1261" ht="14.25" spans="1:18">
      <c r="A1261" s="60" t="s">
        <v>1034</v>
      </c>
      <c r="B1261" s="210">
        <f t="shared" ref="B1261:C1261" si="237">SUM(B1262)</f>
        <v>1</v>
      </c>
      <c r="C1261" s="211">
        <f t="shared" si="237"/>
        <v>11</v>
      </c>
      <c r="D1261" s="212">
        <f t="shared" si="228"/>
        <v>1100</v>
      </c>
      <c r="E1261" s="60"/>
      <c r="F1261" s="213">
        <f>SUM(F1262)</f>
        <v>0</v>
      </c>
      <c r="G1261" s="214" t="s">
        <v>63</v>
      </c>
      <c r="H1261" s="215">
        <v>233</v>
      </c>
      <c r="J1261" s="128">
        <v>2220401</v>
      </c>
      <c r="K1261" s="128">
        <v>0</v>
      </c>
      <c r="O1261" s="128">
        <v>233</v>
      </c>
      <c r="Q1261" s="205">
        <f t="shared" si="232"/>
        <v>0</v>
      </c>
      <c r="R1261" s="222">
        <f t="shared" si="234"/>
        <v>0</v>
      </c>
    </row>
    <row r="1262" ht="14.25" spans="1:18">
      <c r="A1262" s="60" t="s">
        <v>1035</v>
      </c>
      <c r="B1262" s="213">
        <v>1</v>
      </c>
      <c r="C1262" s="216">
        <v>11</v>
      </c>
      <c r="D1262" s="212">
        <f t="shared" si="228"/>
        <v>1100</v>
      </c>
      <c r="E1262" s="232"/>
      <c r="F1262" s="213"/>
      <c r="G1262" s="214" t="s">
        <v>65</v>
      </c>
      <c r="H1262" s="215">
        <v>23303</v>
      </c>
      <c r="J1262" s="128">
        <v>2220402</v>
      </c>
      <c r="K1262" s="128">
        <v>0</v>
      </c>
      <c r="O1262" s="128">
        <v>23303</v>
      </c>
      <c r="P1262" s="206">
        <v>107100</v>
      </c>
      <c r="Q1262" s="205">
        <f t="shared" si="232"/>
        <v>11</v>
      </c>
      <c r="R1262" s="222">
        <f t="shared" si="234"/>
        <v>10.71</v>
      </c>
    </row>
    <row r="1263" ht="14.25" spans="1:18">
      <c r="A1263" s="60" t="s">
        <v>1036</v>
      </c>
      <c r="B1263" s="210">
        <f t="shared" ref="B1263:C1263" si="238">SUM(B1264,B1265)</f>
        <v>50</v>
      </c>
      <c r="C1263" s="211">
        <f t="shared" si="238"/>
        <v>6695</v>
      </c>
      <c r="D1263" s="212">
        <f t="shared" si="228"/>
        <v>13390</v>
      </c>
      <c r="E1263" s="60"/>
      <c r="F1263" s="213">
        <f>SUM(F1264,F1265)</f>
        <v>0</v>
      </c>
      <c r="G1263" s="214" t="s">
        <v>63</v>
      </c>
      <c r="H1263" s="215">
        <v>229</v>
      </c>
      <c r="J1263" s="128">
        <v>2220403</v>
      </c>
      <c r="K1263" s="128">
        <v>0</v>
      </c>
      <c r="O1263" s="128">
        <v>229</v>
      </c>
      <c r="Q1263" s="205">
        <f t="shared" si="232"/>
        <v>0</v>
      </c>
      <c r="R1263" s="222">
        <f t="shared" si="234"/>
        <v>0</v>
      </c>
    </row>
    <row r="1264" ht="14.25" spans="1:18">
      <c r="A1264" s="60" t="s">
        <v>1037</v>
      </c>
      <c r="B1264" s="213"/>
      <c r="C1264" s="216">
        <v>6600</v>
      </c>
      <c r="D1264" s="212">
        <f t="shared" si="228"/>
        <v>0</v>
      </c>
      <c r="E1264" s="60"/>
      <c r="F1264" s="213"/>
      <c r="G1264" s="214" t="s">
        <v>65</v>
      </c>
      <c r="H1264" s="215">
        <v>22902</v>
      </c>
      <c r="J1264" s="128">
        <v>2220404</v>
      </c>
      <c r="K1264" s="128">
        <v>0</v>
      </c>
      <c r="O1264" s="128">
        <v>22902</v>
      </c>
      <c r="P1264" s="206">
        <v>66000000</v>
      </c>
      <c r="Q1264" s="205">
        <f t="shared" si="232"/>
        <v>6600</v>
      </c>
      <c r="R1264" s="222">
        <f t="shared" si="234"/>
        <v>6600</v>
      </c>
    </row>
    <row r="1265" ht="14.25" spans="1:18">
      <c r="A1265" s="60" t="s">
        <v>891</v>
      </c>
      <c r="B1265" s="213">
        <v>50</v>
      </c>
      <c r="C1265" s="216">
        <v>95</v>
      </c>
      <c r="D1265" s="212">
        <f t="shared" si="228"/>
        <v>190</v>
      </c>
      <c r="E1265" s="60"/>
      <c r="F1265" s="213"/>
      <c r="G1265" s="214" t="s">
        <v>65</v>
      </c>
      <c r="H1265" s="215">
        <v>22999</v>
      </c>
      <c r="J1265" s="128">
        <v>2220499</v>
      </c>
      <c r="K1265" s="128">
        <v>0</v>
      </c>
      <c r="O1265" s="128">
        <v>22999</v>
      </c>
      <c r="P1265" s="128">
        <v>952975.18</v>
      </c>
      <c r="Q1265" s="205">
        <f t="shared" si="232"/>
        <v>95</v>
      </c>
      <c r="R1265" s="222">
        <f t="shared" si="234"/>
        <v>95.297518</v>
      </c>
    </row>
    <row r="1266" ht="14.25" spans="1:18">
      <c r="A1266" s="60"/>
      <c r="B1266" s="213"/>
      <c r="C1266" s="235"/>
      <c r="D1266" s="212">
        <f t="shared" si="228"/>
        <v>0</v>
      </c>
      <c r="E1266" s="60"/>
      <c r="F1266" s="213"/>
      <c r="G1266" s="214"/>
      <c r="H1266" s="214"/>
      <c r="J1266" s="128">
        <v>22205</v>
      </c>
      <c r="K1266" s="128">
        <v>250</v>
      </c>
      <c r="Q1266" s="205">
        <f t="shared" si="232"/>
        <v>0</v>
      </c>
      <c r="R1266" s="222">
        <f t="shared" ref="R1266:R1273" si="239">P1266/10000</f>
        <v>0</v>
      </c>
    </row>
    <row r="1267" ht="14.25" spans="1:18">
      <c r="A1267" s="60"/>
      <c r="B1267" s="213"/>
      <c r="C1267" s="235"/>
      <c r="D1267" s="212">
        <f t="shared" si="228"/>
        <v>0</v>
      </c>
      <c r="E1267" s="60"/>
      <c r="F1267" s="213"/>
      <c r="G1267" s="214"/>
      <c r="H1267" s="214"/>
      <c r="J1267" s="128">
        <v>2220501</v>
      </c>
      <c r="K1267" s="128">
        <v>0</v>
      </c>
      <c r="Q1267" s="205">
        <f t="shared" si="232"/>
        <v>0</v>
      </c>
      <c r="R1267" s="222">
        <f t="shared" si="239"/>
        <v>0</v>
      </c>
    </row>
    <row r="1268" ht="14.25" spans="1:18">
      <c r="A1268" s="64" t="s">
        <v>1038</v>
      </c>
      <c r="B1268" s="213">
        <f t="shared" ref="B1268:C1268" si="240">SUM(B5,B234,B238,B250,B340,B391,B447,B504,B629,B699,B773,B792,B903,B967,,B1031,B1051,B1081,B1091,B1135,B1155,B1199,B1254,B1255,B1261,B1263)</f>
        <v>227124</v>
      </c>
      <c r="C1268" s="235">
        <f t="shared" si="240"/>
        <v>170242</v>
      </c>
      <c r="D1268" s="212">
        <f t="shared" si="228"/>
        <v>74.9555308994206</v>
      </c>
      <c r="E1268" s="60"/>
      <c r="F1268" s="213">
        <f>SUM(F5,F234,F238,F250,F340,F391,F447,F504,F629,F699,F773,F792,F903,F967,,F1031,F1051,F1081,F1091,F1135,F1155,F1199,F1254,F1255,F1261,F1263)</f>
        <v>0</v>
      </c>
      <c r="G1268" s="214"/>
      <c r="H1268" s="214"/>
      <c r="J1268" s="128">
        <v>2220502</v>
      </c>
      <c r="K1268" s="128">
        <v>0</v>
      </c>
      <c r="Q1268" s="205">
        <f t="shared" si="232"/>
        <v>0</v>
      </c>
      <c r="R1268" s="222">
        <f t="shared" si="239"/>
        <v>0</v>
      </c>
    </row>
    <row r="1269" spans="10:18">
      <c r="J1269" s="128">
        <v>2220503</v>
      </c>
      <c r="K1269" s="128">
        <v>0</v>
      </c>
      <c r="Q1269" s="205">
        <f t="shared" si="232"/>
        <v>0</v>
      </c>
      <c r="R1269" s="222">
        <f t="shared" si="239"/>
        <v>0</v>
      </c>
    </row>
    <row r="1270" spans="10:18">
      <c r="J1270" s="128">
        <v>2220504</v>
      </c>
      <c r="K1270" s="128">
        <v>0</v>
      </c>
      <c r="P1270" s="220">
        <v>2534000</v>
      </c>
      <c r="Q1270" s="205">
        <f t="shared" si="232"/>
        <v>253</v>
      </c>
      <c r="R1270" s="222">
        <f t="shared" si="239"/>
        <v>253.4</v>
      </c>
    </row>
    <row r="1271" spans="10:18">
      <c r="J1271" s="128">
        <v>2220505</v>
      </c>
      <c r="K1271" s="128">
        <v>0</v>
      </c>
      <c r="Q1271" s="205">
        <f t="shared" si="232"/>
        <v>0</v>
      </c>
      <c r="R1271" s="222">
        <f t="shared" si="239"/>
        <v>0</v>
      </c>
    </row>
    <row r="1272" spans="10:18">
      <c r="J1272" s="128">
        <v>2220506</v>
      </c>
      <c r="K1272" s="128">
        <v>0</v>
      </c>
      <c r="Q1272" s="205">
        <f t="shared" si="232"/>
        <v>0</v>
      </c>
      <c r="R1272" s="222">
        <f t="shared" si="239"/>
        <v>0</v>
      </c>
    </row>
    <row r="1273" spans="10:18">
      <c r="J1273" s="128">
        <v>2220507</v>
      </c>
      <c r="K1273" s="128">
        <v>0</v>
      </c>
      <c r="Q1273" s="205">
        <f t="shared" si="232"/>
        <v>0</v>
      </c>
      <c r="R1273" s="222">
        <f t="shared" si="239"/>
        <v>0</v>
      </c>
    </row>
    <row r="1274" spans="10:17">
      <c r="J1274" s="128">
        <v>2220508</v>
      </c>
      <c r="K1274" s="128">
        <v>0</v>
      </c>
      <c r="Q1274" s="205">
        <f t="shared" si="232"/>
        <v>0</v>
      </c>
    </row>
    <row r="1275" spans="10:17">
      <c r="J1275" s="128">
        <v>2220509</v>
      </c>
      <c r="K1275" s="128">
        <v>0</v>
      </c>
      <c r="Q1275" s="205">
        <f t="shared" si="232"/>
        <v>0</v>
      </c>
    </row>
    <row r="1276" spans="10:17">
      <c r="J1276" s="128">
        <v>2220510</v>
      </c>
      <c r="K1276" s="128">
        <v>0</v>
      </c>
      <c r="Q1276" s="205">
        <f t="shared" si="232"/>
        <v>0</v>
      </c>
    </row>
    <row r="1277" spans="10:17">
      <c r="J1277" s="128">
        <v>2220511</v>
      </c>
      <c r="K1277" s="128">
        <v>250</v>
      </c>
      <c r="Q1277" s="205">
        <f t="shared" si="232"/>
        <v>0</v>
      </c>
    </row>
    <row r="1278" spans="10:17">
      <c r="J1278" s="128">
        <v>2220599</v>
      </c>
      <c r="K1278" s="128">
        <v>0</v>
      </c>
      <c r="Q1278" s="205">
        <f t="shared" si="232"/>
        <v>0</v>
      </c>
    </row>
    <row r="1279" spans="10:17">
      <c r="J1279" s="128">
        <v>224</v>
      </c>
      <c r="K1279" s="128">
        <v>1256</v>
      </c>
      <c r="Q1279" s="205">
        <f t="shared" si="232"/>
        <v>0</v>
      </c>
    </row>
    <row r="1280" spans="10:17">
      <c r="J1280" s="128">
        <v>22401</v>
      </c>
      <c r="K1280" s="128">
        <v>215</v>
      </c>
      <c r="Q1280" s="205">
        <f t="shared" si="232"/>
        <v>0</v>
      </c>
    </row>
    <row r="1281" spans="10:17">
      <c r="J1281" s="128">
        <v>2240101</v>
      </c>
      <c r="K1281" s="128">
        <v>97</v>
      </c>
      <c r="Q1281" s="205">
        <f t="shared" si="232"/>
        <v>0</v>
      </c>
    </row>
    <row r="1282" spans="10:17">
      <c r="J1282" s="128">
        <v>2240102</v>
      </c>
      <c r="K1282" s="128">
        <v>19</v>
      </c>
      <c r="Q1282" s="205">
        <f t="shared" si="232"/>
        <v>0</v>
      </c>
    </row>
    <row r="1283" spans="10:17">
      <c r="J1283" s="128">
        <v>2240103</v>
      </c>
      <c r="K1283" s="128">
        <v>0</v>
      </c>
      <c r="Q1283" s="205">
        <f t="shared" si="232"/>
        <v>0</v>
      </c>
    </row>
    <row r="1284" spans="10:17">
      <c r="J1284" s="128">
        <v>2240104</v>
      </c>
      <c r="K1284" s="128">
        <v>5</v>
      </c>
      <c r="Q1284" s="205">
        <f t="shared" si="232"/>
        <v>0</v>
      </c>
    </row>
    <row r="1285" spans="10:17">
      <c r="J1285" s="128">
        <v>2240105</v>
      </c>
      <c r="K1285" s="128">
        <v>0</v>
      </c>
      <c r="Q1285" s="205">
        <f t="shared" si="232"/>
        <v>0</v>
      </c>
    </row>
    <row r="1286" spans="10:17">
      <c r="J1286" s="128">
        <v>2240106</v>
      </c>
      <c r="K1286" s="128">
        <v>38</v>
      </c>
      <c r="Q1286" s="205">
        <f t="shared" si="232"/>
        <v>0</v>
      </c>
    </row>
    <row r="1287" spans="10:17">
      <c r="J1287" s="128">
        <v>2240107</v>
      </c>
      <c r="K1287" s="128">
        <v>0</v>
      </c>
      <c r="Q1287" s="205">
        <f t="shared" si="232"/>
        <v>0</v>
      </c>
    </row>
    <row r="1288" spans="10:17">
      <c r="J1288" s="128">
        <v>2240108</v>
      </c>
      <c r="K1288" s="128">
        <v>15</v>
      </c>
      <c r="Q1288" s="205">
        <f t="shared" si="232"/>
        <v>0</v>
      </c>
    </row>
    <row r="1289" spans="10:17">
      <c r="J1289" s="128">
        <v>2240109</v>
      </c>
      <c r="K1289" s="128">
        <v>31</v>
      </c>
      <c r="Q1289" s="205">
        <f t="shared" si="232"/>
        <v>0</v>
      </c>
    </row>
    <row r="1290" spans="10:17">
      <c r="J1290" s="128">
        <v>2240150</v>
      </c>
      <c r="K1290" s="128">
        <v>0</v>
      </c>
      <c r="Q1290" s="205">
        <f t="shared" si="232"/>
        <v>0</v>
      </c>
    </row>
    <row r="1291" spans="10:17">
      <c r="J1291" s="128">
        <v>2240199</v>
      </c>
      <c r="K1291" s="128">
        <v>10</v>
      </c>
      <c r="Q1291" s="205">
        <f t="shared" si="232"/>
        <v>0</v>
      </c>
    </row>
    <row r="1292" spans="10:17">
      <c r="J1292" s="128">
        <v>22402</v>
      </c>
      <c r="K1292" s="128">
        <v>75</v>
      </c>
      <c r="Q1292" s="205">
        <f t="shared" si="232"/>
        <v>0</v>
      </c>
    </row>
    <row r="1293" spans="10:17">
      <c r="J1293" s="128">
        <v>2240201</v>
      </c>
      <c r="K1293" s="128">
        <v>0</v>
      </c>
      <c r="Q1293" s="205">
        <f t="shared" si="232"/>
        <v>0</v>
      </c>
    </row>
    <row r="1294" spans="10:17">
      <c r="J1294" s="128">
        <v>2240202</v>
      </c>
      <c r="K1294" s="128">
        <v>0</v>
      </c>
      <c r="Q1294" s="205">
        <f t="shared" si="232"/>
        <v>0</v>
      </c>
    </row>
    <row r="1295" spans="10:17">
      <c r="J1295" s="128">
        <v>2240203</v>
      </c>
      <c r="K1295" s="128">
        <v>0</v>
      </c>
      <c r="Q1295" s="205">
        <f t="shared" si="232"/>
        <v>0</v>
      </c>
    </row>
    <row r="1296" spans="10:17">
      <c r="J1296" s="128">
        <v>2240204</v>
      </c>
      <c r="K1296" s="128">
        <v>75</v>
      </c>
      <c r="Q1296" s="205">
        <f t="shared" si="232"/>
        <v>0</v>
      </c>
    </row>
    <row r="1297" spans="10:17">
      <c r="J1297" s="128">
        <v>2240299</v>
      </c>
      <c r="K1297" s="128">
        <v>0</v>
      </c>
      <c r="Q1297" s="205">
        <f t="shared" si="232"/>
        <v>0</v>
      </c>
    </row>
    <row r="1298" spans="10:17">
      <c r="J1298" s="128">
        <v>22403</v>
      </c>
      <c r="K1298" s="128">
        <v>0</v>
      </c>
      <c r="Q1298" s="205">
        <f t="shared" si="232"/>
        <v>0</v>
      </c>
    </row>
    <row r="1299" spans="10:17">
      <c r="J1299" s="128">
        <v>2240301</v>
      </c>
      <c r="K1299" s="128">
        <v>0</v>
      </c>
      <c r="Q1299" s="205">
        <f t="shared" si="232"/>
        <v>0</v>
      </c>
    </row>
    <row r="1300" spans="10:17">
      <c r="J1300" s="128">
        <v>2240302</v>
      </c>
      <c r="K1300" s="128">
        <v>0</v>
      </c>
      <c r="Q1300" s="205">
        <f t="shared" si="232"/>
        <v>0</v>
      </c>
    </row>
    <row r="1301" spans="10:17">
      <c r="J1301" s="128">
        <v>2240303</v>
      </c>
      <c r="K1301" s="128">
        <v>0</v>
      </c>
      <c r="Q1301" s="205">
        <f t="shared" si="232"/>
        <v>0</v>
      </c>
    </row>
    <row r="1302" spans="10:17">
      <c r="J1302" s="128">
        <v>2240304</v>
      </c>
      <c r="K1302" s="128">
        <v>0</v>
      </c>
      <c r="Q1302" s="205">
        <f t="shared" si="232"/>
        <v>0</v>
      </c>
    </row>
    <row r="1303" spans="10:17">
      <c r="J1303" s="128">
        <v>2240399</v>
      </c>
      <c r="K1303" s="128">
        <v>0</v>
      </c>
      <c r="Q1303" s="205">
        <f t="shared" si="232"/>
        <v>0</v>
      </c>
    </row>
    <row r="1304" spans="10:17">
      <c r="J1304" s="128">
        <v>22404</v>
      </c>
      <c r="K1304" s="128">
        <v>0</v>
      </c>
      <c r="Q1304" s="205">
        <f t="shared" si="232"/>
        <v>0</v>
      </c>
    </row>
    <row r="1305" spans="10:17">
      <c r="J1305" s="128">
        <v>2240401</v>
      </c>
      <c r="K1305" s="128">
        <v>0</v>
      </c>
      <c r="Q1305" s="205">
        <f t="shared" si="232"/>
        <v>0</v>
      </c>
    </row>
    <row r="1306" spans="10:17">
      <c r="J1306" s="128">
        <v>2240402</v>
      </c>
      <c r="K1306" s="128">
        <v>0</v>
      </c>
      <c r="Q1306" s="205">
        <f t="shared" si="232"/>
        <v>0</v>
      </c>
    </row>
    <row r="1307" spans="10:17">
      <c r="J1307" s="128">
        <v>2240403</v>
      </c>
      <c r="K1307" s="128">
        <v>0</v>
      </c>
      <c r="Q1307" s="205">
        <f t="shared" si="232"/>
        <v>0</v>
      </c>
    </row>
    <row r="1308" spans="10:17">
      <c r="J1308" s="128">
        <v>2240404</v>
      </c>
      <c r="K1308" s="128">
        <v>0</v>
      </c>
      <c r="Q1308" s="205">
        <f t="shared" si="232"/>
        <v>0</v>
      </c>
    </row>
    <row r="1309" spans="10:17">
      <c r="J1309" s="128">
        <v>2240405</v>
      </c>
      <c r="K1309" s="128">
        <v>0</v>
      </c>
      <c r="Q1309" s="205">
        <f t="shared" ref="Q1309:Q1336" si="241">ROUND(R1309,0)</f>
        <v>0</v>
      </c>
    </row>
    <row r="1310" spans="10:17">
      <c r="J1310" s="128">
        <v>2240450</v>
      </c>
      <c r="K1310" s="128">
        <v>0</v>
      </c>
      <c r="Q1310" s="205">
        <f t="shared" si="241"/>
        <v>0</v>
      </c>
    </row>
    <row r="1311" spans="10:17">
      <c r="J1311" s="128">
        <v>2240499</v>
      </c>
      <c r="K1311" s="128">
        <v>0</v>
      </c>
      <c r="Q1311" s="205">
        <f t="shared" si="241"/>
        <v>0</v>
      </c>
    </row>
    <row r="1312" spans="10:17">
      <c r="J1312" s="128">
        <v>22405</v>
      </c>
      <c r="K1312" s="128">
        <v>1</v>
      </c>
      <c r="Q1312" s="205">
        <f t="shared" si="241"/>
        <v>0</v>
      </c>
    </row>
    <row r="1313" spans="10:17">
      <c r="J1313" s="128">
        <v>2240501</v>
      </c>
      <c r="K1313" s="128">
        <v>0</v>
      </c>
      <c r="Q1313" s="205">
        <f t="shared" si="241"/>
        <v>0</v>
      </c>
    </row>
    <row r="1314" spans="10:17">
      <c r="J1314" s="128">
        <v>2240502</v>
      </c>
      <c r="K1314" s="128">
        <v>0</v>
      </c>
      <c r="Q1314" s="205">
        <f t="shared" si="241"/>
        <v>0</v>
      </c>
    </row>
    <row r="1315" spans="10:17">
      <c r="J1315" s="128">
        <v>2240503</v>
      </c>
      <c r="K1315" s="128">
        <v>0</v>
      </c>
      <c r="Q1315" s="205">
        <f t="shared" si="241"/>
        <v>0</v>
      </c>
    </row>
    <row r="1316" spans="10:17">
      <c r="J1316" s="128">
        <v>2240504</v>
      </c>
      <c r="K1316" s="128">
        <v>1</v>
      </c>
      <c r="Q1316" s="205">
        <f t="shared" si="241"/>
        <v>0</v>
      </c>
    </row>
    <row r="1317" spans="10:17">
      <c r="J1317" s="128">
        <v>2240505</v>
      </c>
      <c r="K1317" s="128">
        <v>0</v>
      </c>
      <c r="Q1317" s="205">
        <f t="shared" si="241"/>
        <v>0</v>
      </c>
    </row>
    <row r="1318" spans="10:17">
      <c r="J1318" s="128">
        <v>2240506</v>
      </c>
      <c r="K1318" s="128">
        <v>0</v>
      </c>
      <c r="Q1318" s="205">
        <f t="shared" si="241"/>
        <v>0</v>
      </c>
    </row>
    <row r="1319" spans="10:17">
      <c r="J1319" s="128">
        <v>2240507</v>
      </c>
      <c r="K1319" s="128">
        <v>0</v>
      </c>
      <c r="Q1319" s="205">
        <f t="shared" si="241"/>
        <v>0</v>
      </c>
    </row>
    <row r="1320" spans="10:17">
      <c r="J1320" s="128">
        <v>2240508</v>
      </c>
      <c r="K1320" s="128">
        <v>0</v>
      </c>
      <c r="Q1320" s="205">
        <f t="shared" si="241"/>
        <v>0</v>
      </c>
    </row>
    <row r="1321" spans="10:17">
      <c r="J1321" s="128">
        <v>2240509</v>
      </c>
      <c r="K1321" s="128">
        <v>0</v>
      </c>
      <c r="Q1321" s="205">
        <f t="shared" si="241"/>
        <v>0</v>
      </c>
    </row>
    <row r="1322" spans="10:17">
      <c r="J1322" s="128">
        <v>2240510</v>
      </c>
      <c r="K1322" s="128">
        <v>0</v>
      </c>
      <c r="Q1322" s="205">
        <f t="shared" si="241"/>
        <v>0</v>
      </c>
    </row>
    <row r="1323" spans="10:17">
      <c r="J1323" s="128">
        <v>2240550</v>
      </c>
      <c r="K1323" s="128">
        <v>0</v>
      </c>
      <c r="Q1323" s="205">
        <f t="shared" si="241"/>
        <v>0</v>
      </c>
    </row>
    <row r="1324" spans="10:17">
      <c r="J1324" s="128">
        <v>2240599</v>
      </c>
      <c r="K1324" s="128">
        <v>0</v>
      </c>
      <c r="Q1324" s="205">
        <f t="shared" si="241"/>
        <v>0</v>
      </c>
    </row>
    <row r="1325" spans="10:17">
      <c r="J1325" s="128">
        <v>22406</v>
      </c>
      <c r="K1325" s="128">
        <v>503</v>
      </c>
      <c r="Q1325" s="205">
        <f t="shared" si="241"/>
        <v>0</v>
      </c>
    </row>
    <row r="1326" spans="10:17">
      <c r="J1326" s="128">
        <v>2240601</v>
      </c>
      <c r="K1326" s="128">
        <v>503</v>
      </c>
      <c r="Q1326" s="205">
        <f t="shared" si="241"/>
        <v>0</v>
      </c>
    </row>
    <row r="1327" spans="10:17">
      <c r="J1327" s="128">
        <v>2240602</v>
      </c>
      <c r="K1327" s="128">
        <v>0</v>
      </c>
      <c r="Q1327" s="205">
        <f t="shared" si="241"/>
        <v>0</v>
      </c>
    </row>
    <row r="1328" spans="10:17">
      <c r="J1328" s="128">
        <v>2240699</v>
      </c>
      <c r="K1328" s="128">
        <v>0</v>
      </c>
      <c r="Q1328" s="205">
        <f t="shared" si="241"/>
        <v>0</v>
      </c>
    </row>
    <row r="1329" spans="10:17">
      <c r="J1329" s="128">
        <v>22407</v>
      </c>
      <c r="K1329" s="128">
        <v>462</v>
      </c>
      <c r="Q1329" s="205">
        <f t="shared" si="241"/>
        <v>0</v>
      </c>
    </row>
    <row r="1330" spans="10:17">
      <c r="J1330" s="128">
        <v>2240701</v>
      </c>
      <c r="K1330" s="128">
        <v>285</v>
      </c>
      <c r="Q1330" s="205">
        <f t="shared" si="241"/>
        <v>0</v>
      </c>
    </row>
    <row r="1331" spans="10:17">
      <c r="J1331" s="128">
        <v>2240702</v>
      </c>
      <c r="K1331" s="128">
        <v>0</v>
      </c>
      <c r="Q1331" s="205">
        <f t="shared" si="241"/>
        <v>0</v>
      </c>
    </row>
    <row r="1332" spans="10:17">
      <c r="J1332" s="128">
        <v>2240703</v>
      </c>
      <c r="K1332" s="128">
        <v>45</v>
      </c>
      <c r="Q1332" s="205">
        <f t="shared" si="241"/>
        <v>0</v>
      </c>
    </row>
    <row r="1333" spans="10:17">
      <c r="J1333" s="128">
        <v>2240704</v>
      </c>
      <c r="K1333" s="128">
        <v>132</v>
      </c>
      <c r="Q1333" s="205">
        <f t="shared" si="241"/>
        <v>0</v>
      </c>
    </row>
    <row r="1334" spans="10:17">
      <c r="J1334" s="128">
        <v>2240799</v>
      </c>
      <c r="K1334" s="128">
        <v>0</v>
      </c>
      <c r="Q1334" s="205">
        <f t="shared" si="241"/>
        <v>0</v>
      </c>
    </row>
    <row r="1335" spans="17:17">
      <c r="Q1335" s="205">
        <f t="shared" si="241"/>
        <v>0</v>
      </c>
    </row>
    <row r="1336" spans="17:17">
      <c r="Q1336" s="205">
        <f t="shared" si="241"/>
        <v>0</v>
      </c>
    </row>
  </sheetData>
  <mergeCells count="1">
    <mergeCell ref="A2:E2"/>
  </mergeCells>
  <printOptions horizontalCentered="1"/>
  <pageMargins left="0.314583333333333" right="0.314583333333333" top="0.354166666666667" bottom="0.511805555555556" header="0.314583333333333" footer="0.314583333333333"/>
  <pageSetup paperSize="9" firstPageNumber="11" fitToHeight="0" orientation="portrait" useFirstPageNumber="1"/>
  <headerFooter differentOddEven="1">
    <oddFooter>&amp;L&amp;16  —&amp;P—</oddFooter>
    <evenFooter>&amp;R&amp;16—&amp;P—</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9"/>
  <sheetViews>
    <sheetView showGridLines="0" showZeros="0" view="pageBreakPreview" zoomScale="80" zoomScaleNormal="70" workbookViewId="0">
      <pane ySplit="5" topLeftCell="A69" activePane="bottomLeft" state="frozen"/>
      <selection/>
      <selection pane="bottomLeft" activeCell="C78" sqref="C78"/>
    </sheetView>
  </sheetViews>
  <sheetFormatPr defaultColWidth="9" defaultRowHeight="13.5" outlineLevelCol="5"/>
  <cols>
    <col min="1" max="1" width="46.7" style="155" customWidth="1"/>
    <col min="2" max="2" width="20.2" style="156" customWidth="1"/>
    <col min="3" max="3" width="16.1" style="156" customWidth="1"/>
    <col min="4" max="4" width="29.1" style="155" customWidth="1"/>
    <col min="5" max="5" width="19.5" style="155" customWidth="1"/>
    <col min="6" max="6" width="16.6" style="155" customWidth="1"/>
    <col min="7" max="16384" width="9" style="155"/>
  </cols>
  <sheetData>
    <row r="1" ht="18" customHeight="1" spans="1:1">
      <c r="A1" s="157" t="s">
        <v>1039</v>
      </c>
    </row>
    <row r="2" s="153" customFormat="1" ht="20.25" spans="1:6">
      <c r="A2" s="158" t="s">
        <v>1040</v>
      </c>
      <c r="B2" s="159"/>
      <c r="C2" s="159"/>
      <c r="D2" s="158"/>
      <c r="E2" s="158"/>
      <c r="F2" s="158"/>
    </row>
    <row r="3" ht="20.25" customHeight="1" spans="6:6">
      <c r="F3" s="160" t="s">
        <v>21</v>
      </c>
    </row>
    <row r="4" ht="22.5" customHeight="1" spans="1:6">
      <c r="A4" s="161" t="s">
        <v>1041</v>
      </c>
      <c r="B4" s="162"/>
      <c r="C4" s="163"/>
      <c r="D4" s="161" t="s">
        <v>1042</v>
      </c>
      <c r="E4" s="164"/>
      <c r="F4" s="165"/>
    </row>
    <row r="5" ht="22.05" customHeight="1" spans="1:6">
      <c r="A5" s="166" t="s">
        <v>22</v>
      </c>
      <c r="B5" s="167" t="s">
        <v>23</v>
      </c>
      <c r="C5" s="168" t="s">
        <v>24</v>
      </c>
      <c r="D5" s="166" t="s">
        <v>22</v>
      </c>
      <c r="E5" s="169" t="s">
        <v>23</v>
      </c>
      <c r="F5" s="166" t="s">
        <v>24</v>
      </c>
    </row>
    <row r="6" ht="20.1" customHeight="1" spans="1:6">
      <c r="A6" s="170" t="s">
        <v>1043</v>
      </c>
      <c r="B6" s="171">
        <f>表一!B33</f>
        <v>22130</v>
      </c>
      <c r="C6" s="172">
        <f>表一!C33</f>
        <v>23504</v>
      </c>
      <c r="D6" s="170" t="s">
        <v>1044</v>
      </c>
      <c r="E6" s="173">
        <f>表二!B1268</f>
        <v>227124</v>
      </c>
      <c r="F6" s="173">
        <f>表二!C1268</f>
        <v>170242</v>
      </c>
    </row>
    <row r="7" ht="20.1" customHeight="1" spans="1:6">
      <c r="A7" s="174" t="s">
        <v>1045</v>
      </c>
      <c r="B7" s="175">
        <f>SUM(B8,B76,B77,B81,B82,B83,B84)</f>
        <v>216160</v>
      </c>
      <c r="C7" s="175">
        <f>SUM(C8,C76,C77,C81,C82,C83,C84)</f>
        <v>152026</v>
      </c>
      <c r="D7" s="174" t="s">
        <v>1046</v>
      </c>
      <c r="E7" s="176">
        <f>SUM(E8,E77,E78,E79,E80,E81,E82,E83)</f>
        <v>11166</v>
      </c>
      <c r="F7" s="176">
        <f>SUM(F8,F77,F78,F79,F80,F81,F82,F83)</f>
        <v>5288</v>
      </c>
    </row>
    <row r="8" ht="20.1" customHeight="1" spans="1:6">
      <c r="A8" s="177" t="s">
        <v>1047</v>
      </c>
      <c r="B8" s="178">
        <f>B9+B16+B52</f>
        <v>200912</v>
      </c>
      <c r="C8" s="178">
        <f>C9+C16+C52</f>
        <v>132944</v>
      </c>
      <c r="D8" s="177" t="s">
        <v>1048</v>
      </c>
      <c r="E8" s="179">
        <f>E9+E10</f>
        <v>631</v>
      </c>
      <c r="F8" s="179">
        <f>F9+F10</f>
        <v>535</v>
      </c>
    </row>
    <row r="9" ht="20.1" customHeight="1" spans="1:6">
      <c r="A9" s="177" t="s">
        <v>1049</v>
      </c>
      <c r="B9" s="178">
        <f>SUM(B10:B15)</f>
        <v>2899</v>
      </c>
      <c r="C9" s="178">
        <f>SUM(C10:C15)</f>
        <v>2899</v>
      </c>
      <c r="D9" s="177" t="s">
        <v>1050</v>
      </c>
      <c r="E9" s="177">
        <v>167</v>
      </c>
      <c r="F9" s="180"/>
    </row>
    <row r="10" ht="20.1" customHeight="1" spans="1:6">
      <c r="A10" s="81" t="s">
        <v>1051</v>
      </c>
      <c r="B10" s="181">
        <v>586</v>
      </c>
      <c r="C10" s="181">
        <v>586</v>
      </c>
      <c r="D10" s="177" t="s">
        <v>1052</v>
      </c>
      <c r="E10" s="177">
        <v>464</v>
      </c>
      <c r="F10" s="180">
        <v>535</v>
      </c>
    </row>
    <row r="11" ht="20.1" customHeight="1" spans="1:6">
      <c r="A11" s="81" t="s">
        <v>1053</v>
      </c>
      <c r="B11" s="181">
        <v>138</v>
      </c>
      <c r="C11" s="181">
        <v>138</v>
      </c>
      <c r="D11" s="177"/>
      <c r="E11" s="177"/>
      <c r="F11" s="180"/>
    </row>
    <row r="12" ht="20.1" customHeight="1" spans="1:6">
      <c r="A12" s="81" t="s">
        <v>1054</v>
      </c>
      <c r="B12" s="181">
        <v>1420</v>
      </c>
      <c r="C12" s="181">
        <v>1420</v>
      </c>
      <c r="D12" s="177" t="s">
        <v>4</v>
      </c>
      <c r="E12" s="177"/>
      <c r="F12" s="180"/>
    </row>
    <row r="13" ht="20.1" customHeight="1" spans="1:6">
      <c r="A13" s="81" t="s">
        <v>1055</v>
      </c>
      <c r="B13" s="181">
        <v>0</v>
      </c>
      <c r="C13" s="181">
        <v>0</v>
      </c>
      <c r="D13" s="177" t="s">
        <v>4</v>
      </c>
      <c r="E13" s="177"/>
      <c r="F13" s="180"/>
    </row>
    <row r="14" ht="20.1" customHeight="1" spans="1:6">
      <c r="A14" s="81" t="s">
        <v>1056</v>
      </c>
      <c r="B14" s="181">
        <v>-545</v>
      </c>
      <c r="C14" s="181">
        <v>-545</v>
      </c>
      <c r="D14" s="177" t="s">
        <v>4</v>
      </c>
      <c r="E14" s="177"/>
      <c r="F14" s="180"/>
    </row>
    <row r="15" ht="20.1" customHeight="1" spans="1:6">
      <c r="A15" s="81" t="s">
        <v>1057</v>
      </c>
      <c r="B15" s="181">
        <v>1300</v>
      </c>
      <c r="C15" s="181">
        <v>1300</v>
      </c>
      <c r="D15" s="177" t="s">
        <v>4</v>
      </c>
      <c r="E15" s="177"/>
      <c r="F15" s="180"/>
    </row>
    <row r="16" ht="20.1" customHeight="1" spans="1:6">
      <c r="A16" s="81" t="s">
        <v>1058</v>
      </c>
      <c r="B16" s="172">
        <f>SUM(B17:B51)</f>
        <v>142583</v>
      </c>
      <c r="C16" s="172">
        <f>SUM(C17:C51)</f>
        <v>123550</v>
      </c>
      <c r="D16" s="177" t="s">
        <v>4</v>
      </c>
      <c r="E16" s="177"/>
      <c r="F16" s="180"/>
    </row>
    <row r="17" ht="20.1" customHeight="1" spans="1:6">
      <c r="A17" s="81" t="s">
        <v>1059</v>
      </c>
      <c r="B17" s="181">
        <v>1280</v>
      </c>
      <c r="C17" s="181">
        <v>1280</v>
      </c>
      <c r="D17" s="177" t="s">
        <v>4</v>
      </c>
      <c r="E17" s="177"/>
      <c r="F17" s="180"/>
    </row>
    <row r="18" ht="20.1" customHeight="1" spans="1:6">
      <c r="A18" s="182" t="s">
        <v>1060</v>
      </c>
      <c r="B18" s="181">
        <v>32858</v>
      </c>
      <c r="C18" s="181">
        <f>32358+67+4220</f>
        <v>36645</v>
      </c>
      <c r="D18" s="177" t="s">
        <v>4</v>
      </c>
      <c r="E18" s="177"/>
      <c r="F18" s="180"/>
    </row>
    <row r="19" ht="20.1" customHeight="1" spans="1:6">
      <c r="A19" s="183" t="s">
        <v>1061</v>
      </c>
      <c r="B19" s="181">
        <v>9129</v>
      </c>
      <c r="C19" s="181">
        <f>5442+1000</f>
        <v>6442</v>
      </c>
      <c r="D19" s="177" t="s">
        <v>4</v>
      </c>
      <c r="E19" s="177"/>
      <c r="F19" s="180"/>
    </row>
    <row r="20" ht="20.1" customHeight="1" spans="1:6">
      <c r="A20" s="183" t="s">
        <v>1062</v>
      </c>
      <c r="B20" s="181">
        <v>4886</v>
      </c>
      <c r="C20" s="181">
        <f>267+42+38+212+251</f>
        <v>810</v>
      </c>
      <c r="D20" s="177" t="s">
        <v>4</v>
      </c>
      <c r="E20" s="177"/>
      <c r="F20" s="180"/>
    </row>
    <row r="21" ht="20.1" customHeight="1" spans="1:6">
      <c r="A21" s="183" t="s">
        <v>1063</v>
      </c>
      <c r="B21" s="181">
        <v>0</v>
      </c>
      <c r="C21" s="181"/>
      <c r="D21" s="177" t="s">
        <v>4</v>
      </c>
      <c r="E21" s="177"/>
      <c r="F21" s="180"/>
    </row>
    <row r="22" ht="20.1" customHeight="1" spans="1:6">
      <c r="A22" s="183" t="s">
        <v>1064</v>
      </c>
      <c r="B22" s="181">
        <v>0</v>
      </c>
      <c r="C22" s="181"/>
      <c r="D22" s="177" t="s">
        <v>4</v>
      </c>
      <c r="E22" s="177"/>
      <c r="F22" s="180"/>
    </row>
    <row r="23" ht="20.1" customHeight="1" spans="1:6">
      <c r="A23" s="183" t="s">
        <v>1065</v>
      </c>
      <c r="B23" s="181">
        <v>185</v>
      </c>
      <c r="C23" s="181">
        <v>166</v>
      </c>
      <c r="D23" s="183" t="s">
        <v>4</v>
      </c>
      <c r="E23" s="183"/>
      <c r="F23" s="180"/>
    </row>
    <row r="24" ht="20.1" customHeight="1" spans="1:6">
      <c r="A24" s="183" t="s">
        <v>1066</v>
      </c>
      <c r="B24" s="181">
        <v>5314</v>
      </c>
      <c r="C24" s="181">
        <v>4783</v>
      </c>
      <c r="D24" s="183" t="s">
        <v>4</v>
      </c>
      <c r="E24" s="183"/>
      <c r="F24" s="180"/>
    </row>
    <row r="25" ht="20.1" customHeight="1" spans="1:6">
      <c r="A25" s="183" t="s">
        <v>1067</v>
      </c>
      <c r="B25" s="181">
        <v>9841</v>
      </c>
      <c r="C25" s="181">
        <v>9841</v>
      </c>
      <c r="D25" s="182" t="s">
        <v>4</v>
      </c>
      <c r="E25" s="182"/>
      <c r="F25" s="180"/>
    </row>
    <row r="26" ht="20.1" customHeight="1" spans="1:6">
      <c r="A26" s="183" t="s">
        <v>1068</v>
      </c>
      <c r="B26" s="181">
        <v>902</v>
      </c>
      <c r="C26" s="181">
        <v>811</v>
      </c>
      <c r="D26" s="183" t="s">
        <v>4</v>
      </c>
      <c r="E26" s="183"/>
      <c r="F26" s="180"/>
    </row>
    <row r="27" ht="20.1" customHeight="1" spans="1:6">
      <c r="A27" s="183" t="s">
        <v>1069</v>
      </c>
      <c r="B27" s="181">
        <v>9170</v>
      </c>
      <c r="C27" s="181">
        <v>9163</v>
      </c>
      <c r="D27" s="183" t="s">
        <v>4</v>
      </c>
      <c r="E27" s="183"/>
      <c r="F27" s="180"/>
    </row>
    <row r="28" ht="20.1" customHeight="1" spans="1:6">
      <c r="A28" s="183" t="s">
        <v>1070</v>
      </c>
      <c r="B28" s="181">
        <v>0</v>
      </c>
      <c r="C28" s="181"/>
      <c r="D28" s="183" t="s">
        <v>4</v>
      </c>
      <c r="E28" s="183"/>
      <c r="F28" s="180"/>
    </row>
    <row r="29" ht="20.1" customHeight="1" spans="1:6">
      <c r="A29" s="183" t="s">
        <v>1071</v>
      </c>
      <c r="B29" s="181">
        <v>14786</v>
      </c>
      <c r="C29" s="181">
        <v>9233</v>
      </c>
      <c r="D29" s="183" t="s">
        <v>4</v>
      </c>
      <c r="E29" s="183"/>
      <c r="F29" s="180"/>
    </row>
    <row r="30" ht="20.1" customHeight="1" spans="1:6">
      <c r="A30" s="184" t="s">
        <v>1072</v>
      </c>
      <c r="B30" s="185">
        <v>0</v>
      </c>
      <c r="C30" s="181"/>
      <c r="D30" s="183" t="s">
        <v>4</v>
      </c>
      <c r="E30" s="183"/>
      <c r="F30" s="180"/>
    </row>
    <row r="31" ht="20.1" customHeight="1" spans="1:6">
      <c r="A31" s="184" t="s">
        <v>1073</v>
      </c>
      <c r="B31" s="185">
        <v>0</v>
      </c>
      <c r="C31" s="181"/>
      <c r="D31" s="183" t="s">
        <v>4</v>
      </c>
      <c r="E31" s="183"/>
      <c r="F31" s="180"/>
    </row>
    <row r="32" ht="20.1" customHeight="1" spans="1:6">
      <c r="A32" s="184" t="s">
        <v>1074</v>
      </c>
      <c r="B32" s="185">
        <v>0</v>
      </c>
      <c r="C32" s="181"/>
      <c r="D32" s="183" t="s">
        <v>4</v>
      </c>
      <c r="E32" s="183"/>
      <c r="F32" s="180"/>
    </row>
    <row r="33" ht="20.1" customHeight="1" spans="1:6">
      <c r="A33" s="184" t="s">
        <v>1075</v>
      </c>
      <c r="B33" s="185">
        <v>2237</v>
      </c>
      <c r="C33" s="181">
        <v>1591</v>
      </c>
      <c r="D33" s="183" t="s">
        <v>4</v>
      </c>
      <c r="E33" s="183"/>
      <c r="F33" s="180"/>
    </row>
    <row r="34" ht="20.1" customHeight="1" spans="1:6">
      <c r="A34" s="184" t="s">
        <v>1076</v>
      </c>
      <c r="B34" s="185">
        <v>7529</v>
      </c>
      <c r="C34" s="181">
        <v>6349</v>
      </c>
      <c r="D34" s="177" t="s">
        <v>4</v>
      </c>
      <c r="E34" s="177"/>
      <c r="F34" s="180"/>
    </row>
    <row r="35" ht="20.1" customHeight="1" spans="1:6">
      <c r="A35" s="184" t="s">
        <v>1077</v>
      </c>
      <c r="B35" s="185">
        <v>0</v>
      </c>
      <c r="C35" s="181"/>
      <c r="D35" s="177" t="s">
        <v>4</v>
      </c>
      <c r="E35" s="177"/>
      <c r="F35" s="180"/>
    </row>
    <row r="36" ht="20.1" customHeight="1" spans="1:6">
      <c r="A36" s="184" t="s">
        <v>1078</v>
      </c>
      <c r="B36" s="185">
        <v>288</v>
      </c>
      <c r="C36" s="181">
        <v>436</v>
      </c>
      <c r="D36" s="177" t="s">
        <v>4</v>
      </c>
      <c r="E36" s="177"/>
      <c r="F36" s="180"/>
    </row>
    <row r="37" ht="20.1" customHeight="1" spans="1:6">
      <c r="A37" s="184" t="s">
        <v>1079</v>
      </c>
      <c r="B37" s="185">
        <v>12284</v>
      </c>
      <c r="C37" s="181">
        <v>9580</v>
      </c>
      <c r="D37" s="177" t="s">
        <v>4</v>
      </c>
      <c r="E37" s="177"/>
      <c r="F37" s="180"/>
    </row>
    <row r="38" ht="20.1" customHeight="1" spans="1:6">
      <c r="A38" s="184" t="s">
        <v>1080</v>
      </c>
      <c r="B38" s="185">
        <v>12070</v>
      </c>
      <c r="C38" s="181">
        <v>10187</v>
      </c>
      <c r="D38" s="177" t="s">
        <v>4</v>
      </c>
      <c r="E38" s="177"/>
      <c r="F38" s="180"/>
    </row>
    <row r="39" ht="20.1" customHeight="1" spans="1:6">
      <c r="A39" s="184" t="s">
        <v>1081</v>
      </c>
      <c r="B39" s="185">
        <v>2870</v>
      </c>
      <c r="C39" s="181">
        <v>2853</v>
      </c>
      <c r="D39" s="177" t="s">
        <v>4</v>
      </c>
      <c r="E39" s="177"/>
      <c r="F39" s="180"/>
    </row>
    <row r="40" ht="20.1" customHeight="1" spans="1:6">
      <c r="A40" s="184" t="s">
        <v>1082</v>
      </c>
      <c r="B40" s="185">
        <v>0</v>
      </c>
      <c r="C40" s="181"/>
      <c r="D40" s="177" t="s">
        <v>4</v>
      </c>
      <c r="E40" s="177"/>
      <c r="F40" s="180"/>
    </row>
    <row r="41" ht="20.1" customHeight="1" spans="1:6">
      <c r="A41" s="184" t="s">
        <v>1083</v>
      </c>
      <c r="B41" s="185">
        <v>8338</v>
      </c>
      <c r="C41" s="181">
        <v>10436</v>
      </c>
      <c r="D41" s="177" t="s">
        <v>4</v>
      </c>
      <c r="E41" s="177"/>
      <c r="F41" s="180"/>
    </row>
    <row r="42" ht="20.1" customHeight="1" spans="1:6">
      <c r="A42" s="184" t="s">
        <v>1084</v>
      </c>
      <c r="B42" s="185">
        <v>5620</v>
      </c>
      <c r="C42" s="181">
        <v>1225</v>
      </c>
      <c r="D42" s="177" t="s">
        <v>4</v>
      </c>
      <c r="E42" s="177"/>
      <c r="F42" s="180"/>
    </row>
    <row r="43" ht="20.1" customHeight="1" spans="1:6">
      <c r="A43" s="184" t="s">
        <v>1085</v>
      </c>
      <c r="B43" s="185">
        <v>0</v>
      </c>
      <c r="C43" s="181"/>
      <c r="D43" s="177" t="s">
        <v>4</v>
      </c>
      <c r="E43" s="177"/>
      <c r="F43" s="180"/>
    </row>
    <row r="44" ht="20.1" customHeight="1" spans="1:6">
      <c r="A44" s="184" t="s">
        <v>1086</v>
      </c>
      <c r="B44" s="185">
        <v>0</v>
      </c>
      <c r="C44" s="181"/>
      <c r="D44" s="177" t="s">
        <v>4</v>
      </c>
      <c r="E44" s="177"/>
      <c r="F44" s="180"/>
    </row>
    <row r="45" ht="20.1" customHeight="1" spans="1:6">
      <c r="A45" s="184" t="s">
        <v>1087</v>
      </c>
      <c r="B45" s="185">
        <v>0</v>
      </c>
      <c r="C45" s="181"/>
      <c r="D45" s="177" t="s">
        <v>4</v>
      </c>
      <c r="E45" s="177"/>
      <c r="F45" s="180"/>
    </row>
    <row r="46" ht="20.1" customHeight="1" spans="1:6">
      <c r="A46" s="184" t="s">
        <v>1088</v>
      </c>
      <c r="B46" s="185">
        <v>0</v>
      </c>
      <c r="C46" s="181"/>
      <c r="D46" s="177" t="s">
        <v>4</v>
      </c>
      <c r="E46" s="177"/>
      <c r="F46" s="180"/>
    </row>
    <row r="47" ht="20.1" customHeight="1" spans="1:6">
      <c r="A47" s="184" t="s">
        <v>1089</v>
      </c>
      <c r="B47" s="185">
        <v>733</v>
      </c>
      <c r="C47" s="181">
        <v>393</v>
      </c>
      <c r="D47" s="177" t="s">
        <v>4</v>
      </c>
      <c r="E47" s="177"/>
      <c r="F47" s="180"/>
    </row>
    <row r="48" ht="20.1" customHeight="1" spans="1:6">
      <c r="A48" s="184" t="s">
        <v>1090</v>
      </c>
      <c r="B48" s="185">
        <v>0</v>
      </c>
      <c r="C48" s="181"/>
      <c r="D48" s="183" t="s">
        <v>4</v>
      </c>
      <c r="E48" s="183"/>
      <c r="F48" s="180"/>
    </row>
    <row r="49" ht="20.1" customHeight="1" spans="1:6">
      <c r="A49" s="184" t="s">
        <v>1091</v>
      </c>
      <c r="B49" s="185">
        <v>542</v>
      </c>
      <c r="C49" s="181"/>
      <c r="D49" s="183"/>
      <c r="E49" s="183"/>
      <c r="F49" s="180"/>
    </row>
    <row r="50" ht="20.1" customHeight="1" spans="1:6">
      <c r="A50" s="184" t="s">
        <v>1092</v>
      </c>
      <c r="B50" s="185">
        <v>0</v>
      </c>
      <c r="C50" s="181"/>
      <c r="D50" s="183" t="s">
        <v>4</v>
      </c>
      <c r="E50" s="183"/>
      <c r="F50" s="180"/>
    </row>
    <row r="51" ht="20.1" customHeight="1" spans="1:6">
      <c r="A51" s="183" t="s">
        <v>1093</v>
      </c>
      <c r="B51" s="181">
        <v>1721</v>
      </c>
      <c r="C51" s="181">
        <f>993+333</f>
        <v>1326</v>
      </c>
      <c r="D51" s="183" t="s">
        <v>4</v>
      </c>
      <c r="E51" s="183"/>
      <c r="F51" s="180"/>
    </row>
    <row r="52" ht="20.1" customHeight="1" spans="1:6">
      <c r="A52" s="183" t="s">
        <v>1094</v>
      </c>
      <c r="B52" s="172">
        <f>SUM(B53:B73)</f>
        <v>55430</v>
      </c>
      <c r="C52" s="172">
        <f>SUM(C53:C73)</f>
        <v>6495</v>
      </c>
      <c r="D52" s="183" t="s">
        <v>4</v>
      </c>
      <c r="E52" s="183"/>
      <c r="F52" s="180"/>
    </row>
    <row r="53" ht="20.1" customHeight="1" spans="1:6">
      <c r="A53" s="183" t="s">
        <v>1095</v>
      </c>
      <c r="B53" s="181">
        <v>98</v>
      </c>
      <c r="C53" s="181">
        <v>97</v>
      </c>
      <c r="D53" s="183" t="s">
        <v>4</v>
      </c>
      <c r="E53" s="183"/>
      <c r="F53" s="180"/>
    </row>
    <row r="54" ht="20.1" customHeight="1" spans="1:6">
      <c r="A54" s="183" t="s">
        <v>1096</v>
      </c>
      <c r="B54" s="181"/>
      <c r="C54" s="181"/>
      <c r="D54" s="183"/>
      <c r="E54" s="183"/>
      <c r="F54" s="180"/>
    </row>
    <row r="55" ht="20.1" customHeight="1" spans="1:6">
      <c r="A55" s="183" t="s">
        <v>1097</v>
      </c>
      <c r="B55" s="181"/>
      <c r="C55" s="181"/>
      <c r="D55" s="183"/>
      <c r="E55" s="183"/>
      <c r="F55" s="180"/>
    </row>
    <row r="56" ht="20.1" customHeight="1" spans="1:6">
      <c r="A56" s="183" t="s">
        <v>1098</v>
      </c>
      <c r="B56" s="181">
        <v>1083</v>
      </c>
      <c r="C56" s="181"/>
      <c r="D56" s="183"/>
      <c r="E56" s="177"/>
      <c r="F56" s="180"/>
    </row>
    <row r="57" ht="20.1" customHeight="1" spans="1:6">
      <c r="A57" s="183" t="s">
        <v>1099</v>
      </c>
      <c r="B57" s="156">
        <v>500</v>
      </c>
      <c r="C57" s="181"/>
      <c r="D57" s="183"/>
      <c r="E57" s="177"/>
      <c r="F57" s="180"/>
    </row>
    <row r="58" ht="20.1" customHeight="1" spans="1:6">
      <c r="A58" s="183" t="s">
        <v>1100</v>
      </c>
      <c r="B58" s="181">
        <v>20</v>
      </c>
      <c r="C58" s="181"/>
      <c r="D58" s="183"/>
      <c r="E58" s="177"/>
      <c r="F58" s="180"/>
    </row>
    <row r="59" ht="20.1" customHeight="1" spans="1:6">
      <c r="A59" s="183" t="s">
        <v>1101</v>
      </c>
      <c r="B59" s="181">
        <v>1990</v>
      </c>
      <c r="C59" s="181"/>
      <c r="D59" s="183"/>
      <c r="E59" s="177"/>
      <c r="F59" s="180"/>
    </row>
    <row r="60" ht="19.5" customHeight="1" spans="1:6">
      <c r="A60" s="183" t="s">
        <v>1102</v>
      </c>
      <c r="B60" s="181">
        <v>265</v>
      </c>
      <c r="C60" s="181">
        <v>114</v>
      </c>
      <c r="D60" s="183"/>
      <c r="E60" s="186"/>
      <c r="F60" s="187"/>
    </row>
    <row r="61" s="154" customFormat="1" ht="20.1" customHeight="1" spans="1:6">
      <c r="A61" s="183" t="s">
        <v>1103</v>
      </c>
      <c r="B61" s="188">
        <v>7479</v>
      </c>
      <c r="C61" s="188">
        <v>173</v>
      </c>
      <c r="D61" s="183"/>
      <c r="E61" s="186"/>
      <c r="F61" s="187"/>
    </row>
    <row r="62" ht="20.1" customHeight="1" spans="1:6">
      <c r="A62" s="183" t="s">
        <v>1104</v>
      </c>
      <c r="B62" s="181">
        <v>139</v>
      </c>
      <c r="C62" s="181"/>
      <c r="D62" s="183"/>
      <c r="E62" s="81"/>
      <c r="F62" s="180"/>
    </row>
    <row r="63" ht="20.1" customHeight="1" spans="1:6">
      <c r="A63" s="183" t="s">
        <v>1105</v>
      </c>
      <c r="B63" s="181">
        <v>12278</v>
      </c>
      <c r="C63" s="181"/>
      <c r="D63" s="183"/>
      <c r="E63" s="81"/>
      <c r="F63" s="180"/>
    </row>
    <row r="64" ht="20.1" customHeight="1" spans="1:6">
      <c r="A64" s="183" t="s">
        <v>1106</v>
      </c>
      <c r="B64" s="181">
        <v>20618</v>
      </c>
      <c r="C64" s="181">
        <f>4704-333</f>
        <v>4371</v>
      </c>
      <c r="D64" s="183"/>
      <c r="E64" s="81"/>
      <c r="F64" s="180"/>
    </row>
    <row r="65" ht="20.1" customHeight="1" spans="1:6">
      <c r="A65" s="183" t="s">
        <v>1107</v>
      </c>
      <c r="B65" s="181">
        <v>7417</v>
      </c>
      <c r="C65" s="181"/>
      <c r="D65" s="183"/>
      <c r="E65" s="81"/>
      <c r="F65" s="180"/>
    </row>
    <row r="66" ht="20.1" customHeight="1" spans="1:6">
      <c r="A66" s="183" t="s">
        <v>1108</v>
      </c>
      <c r="B66" s="181">
        <v>1767</v>
      </c>
      <c r="C66" s="181"/>
      <c r="D66" s="183"/>
      <c r="E66" s="81"/>
      <c r="F66" s="180"/>
    </row>
    <row r="67" ht="20.1" customHeight="1" spans="1:6">
      <c r="A67" s="183" t="s">
        <v>1109</v>
      </c>
      <c r="B67" s="181">
        <v>53</v>
      </c>
      <c r="C67" s="181"/>
      <c r="D67" s="183"/>
      <c r="E67" s="81"/>
      <c r="F67" s="180"/>
    </row>
    <row r="68" ht="20.1" customHeight="1" spans="1:6">
      <c r="A68" s="183" t="s">
        <v>1110</v>
      </c>
      <c r="B68" s="181"/>
      <c r="C68" s="181"/>
      <c r="D68" s="183"/>
      <c r="E68" s="81"/>
      <c r="F68" s="180"/>
    </row>
    <row r="69" ht="20.1" customHeight="1" spans="1:6">
      <c r="A69" s="183" t="s">
        <v>1111</v>
      </c>
      <c r="B69" s="181">
        <v>803</v>
      </c>
      <c r="C69" s="181"/>
      <c r="D69" s="183"/>
      <c r="E69" s="81"/>
      <c r="F69" s="180"/>
    </row>
    <row r="70" ht="20.1" customHeight="1" spans="1:6">
      <c r="A70" s="183" t="s">
        <v>1112</v>
      </c>
      <c r="B70" s="181"/>
      <c r="C70" s="181"/>
      <c r="D70" s="183"/>
      <c r="E70" s="81"/>
      <c r="F70" s="180"/>
    </row>
    <row r="71" ht="20.1" customHeight="1" spans="1:6">
      <c r="A71" s="183" t="s">
        <v>1113</v>
      </c>
      <c r="B71" s="181"/>
      <c r="C71" s="181"/>
      <c r="D71" s="183"/>
      <c r="E71" s="81"/>
      <c r="F71" s="180"/>
    </row>
    <row r="72" ht="20.1" customHeight="1" spans="1:6">
      <c r="A72" s="183" t="s">
        <v>1114</v>
      </c>
      <c r="B72" s="181">
        <v>870</v>
      </c>
      <c r="C72" s="181">
        <v>1740</v>
      </c>
      <c r="D72" s="189"/>
      <c r="E72" s="81"/>
      <c r="F72" s="180"/>
    </row>
    <row r="73" ht="20.1" customHeight="1" spans="1:6">
      <c r="A73" s="180" t="s">
        <v>1115</v>
      </c>
      <c r="B73" s="181">
        <v>50</v>
      </c>
      <c r="C73" s="181"/>
      <c r="D73" s="189"/>
      <c r="E73" s="81"/>
      <c r="F73" s="180"/>
    </row>
    <row r="74" ht="20.1" customHeight="1" spans="1:6">
      <c r="A74" s="180"/>
      <c r="B74" s="181"/>
      <c r="C74" s="190"/>
      <c r="D74" s="189"/>
      <c r="E74" s="191"/>
      <c r="F74" s="180"/>
    </row>
    <row r="75" ht="20.1" customHeight="1" spans="1:6">
      <c r="A75" s="180"/>
      <c r="B75" s="192"/>
      <c r="C75" s="181"/>
      <c r="D75" s="189"/>
      <c r="E75" s="193"/>
      <c r="F75" s="180"/>
    </row>
    <row r="76" ht="20.1" customHeight="1" spans="1:6">
      <c r="A76" s="81" t="s">
        <v>1116</v>
      </c>
      <c r="B76" s="181">
        <v>2326</v>
      </c>
      <c r="C76" s="181">
        <v>4580</v>
      </c>
      <c r="D76" s="183" t="s">
        <v>4</v>
      </c>
      <c r="E76" s="180"/>
      <c r="F76" s="180"/>
    </row>
    <row r="77" ht="20.1" customHeight="1" spans="1:6">
      <c r="A77" s="81" t="s">
        <v>1117</v>
      </c>
      <c r="B77" s="172">
        <f>SUM(B78:B80)</f>
        <v>3600</v>
      </c>
      <c r="C77" s="172">
        <f>SUM(C78:C80)</f>
        <v>5000</v>
      </c>
      <c r="D77" s="194" t="s">
        <v>1118</v>
      </c>
      <c r="E77" s="81"/>
      <c r="F77" s="180"/>
    </row>
    <row r="78" ht="20.1" customHeight="1" spans="1:6">
      <c r="A78" s="81" t="s">
        <v>1119</v>
      </c>
      <c r="B78" s="181">
        <v>2800</v>
      </c>
      <c r="C78" s="181">
        <v>5000</v>
      </c>
      <c r="D78" s="177" t="s">
        <v>1120</v>
      </c>
      <c r="E78" s="81">
        <v>4580</v>
      </c>
      <c r="F78" s="180"/>
    </row>
    <row r="79" ht="20.1" customHeight="1" spans="1:6">
      <c r="A79" s="81" t="s">
        <v>1121</v>
      </c>
      <c r="B79" s="181"/>
      <c r="C79" s="181"/>
      <c r="D79" s="81" t="s">
        <v>1122</v>
      </c>
      <c r="E79" s="81">
        <v>953</v>
      </c>
      <c r="F79" s="180">
        <f>253+4500</f>
        <v>4753</v>
      </c>
    </row>
    <row r="80" ht="20.1" customHeight="1" spans="1:6">
      <c r="A80" s="81" t="s">
        <v>1123</v>
      </c>
      <c r="B80" s="181">
        <v>800</v>
      </c>
      <c r="C80" s="181"/>
      <c r="D80" s="81" t="s">
        <v>1124</v>
      </c>
      <c r="E80" s="180"/>
      <c r="F80" s="180"/>
    </row>
    <row r="81" ht="20.1" customHeight="1" spans="1:6">
      <c r="A81" s="81" t="s">
        <v>1125</v>
      </c>
      <c r="B81" s="181"/>
      <c r="C81" s="181"/>
      <c r="D81" s="81" t="s">
        <v>1126</v>
      </c>
      <c r="E81" s="180"/>
      <c r="F81" s="180"/>
    </row>
    <row r="82" ht="20.1" customHeight="1" spans="1:6">
      <c r="A82" s="81" t="s">
        <v>1127</v>
      </c>
      <c r="B82" s="181">
        <v>4680</v>
      </c>
      <c r="C82" s="181">
        <v>4500</v>
      </c>
      <c r="D82" s="195" t="s">
        <v>1128</v>
      </c>
      <c r="E82" s="180">
        <v>5002</v>
      </c>
      <c r="F82" s="180"/>
    </row>
    <row r="83" ht="20.1" customHeight="1" spans="1:6">
      <c r="A83" s="81" t="s">
        <v>1129</v>
      </c>
      <c r="B83" s="181"/>
      <c r="C83" s="181"/>
      <c r="D83" s="195" t="s">
        <v>1130</v>
      </c>
      <c r="E83" s="180"/>
      <c r="F83" s="180"/>
    </row>
    <row r="84" ht="19.2" customHeight="1" spans="1:6">
      <c r="A84" s="81" t="s">
        <v>1131</v>
      </c>
      <c r="B84" s="181">
        <v>4642</v>
      </c>
      <c r="C84" s="181">
        <v>5002</v>
      </c>
      <c r="D84" s="81"/>
      <c r="E84" s="180"/>
      <c r="F84" s="180"/>
    </row>
    <row r="85" ht="22.2" customHeight="1" spans="1:6">
      <c r="A85" s="81"/>
      <c r="B85" s="181"/>
      <c r="C85" s="181"/>
      <c r="D85" s="81"/>
      <c r="E85" s="180"/>
      <c r="F85" s="180"/>
    </row>
    <row r="86" spans="1:6">
      <c r="A86" s="81"/>
      <c r="B86" s="181"/>
      <c r="C86" s="181"/>
      <c r="D86" s="81"/>
      <c r="E86" s="180"/>
      <c r="F86" s="180"/>
    </row>
    <row r="87" spans="1:6">
      <c r="A87" s="81"/>
      <c r="B87" s="181"/>
      <c r="C87" s="181"/>
      <c r="D87" s="81" t="s">
        <v>4</v>
      </c>
      <c r="E87" s="180"/>
      <c r="F87" s="180"/>
    </row>
    <row r="88" spans="1:6">
      <c r="A88" s="81"/>
      <c r="B88" s="181"/>
      <c r="C88" s="181"/>
      <c r="D88" s="81"/>
      <c r="E88" s="180"/>
      <c r="F88" s="180"/>
    </row>
    <row r="89" spans="1:6">
      <c r="A89" s="81"/>
      <c r="B89" s="181"/>
      <c r="C89" s="181"/>
      <c r="D89" s="81"/>
      <c r="E89" s="180"/>
      <c r="F89" s="180"/>
    </row>
    <row r="90" spans="1:6">
      <c r="A90" s="193" t="s">
        <v>1132</v>
      </c>
      <c r="B90" s="172">
        <f>B6+B7</f>
        <v>238290</v>
      </c>
      <c r="C90" s="172">
        <f>C6+C7</f>
        <v>175530</v>
      </c>
      <c r="D90" s="193" t="s">
        <v>1133</v>
      </c>
      <c r="E90" s="196">
        <f>E6+E7</f>
        <v>238290</v>
      </c>
      <c r="F90" s="196">
        <f>F6+F7</f>
        <v>175530</v>
      </c>
    </row>
    <row r="91" ht="27" customHeight="1" spans="1:5">
      <c r="A91" s="197" t="s">
        <v>1134</v>
      </c>
      <c r="B91" s="198" t="str">
        <f>IF(B90-E90=0,"正确","错误，请检查")</f>
        <v>正确</v>
      </c>
      <c r="C91" s="198" t="str">
        <f>IF(C90-F90=0,"正确","错误，请检查")</f>
        <v>正确</v>
      </c>
      <c r="D91" s="199"/>
      <c r="E91" s="200"/>
    </row>
    <row r="92" ht="24.6" customHeight="1" spans="1:5">
      <c r="A92" s="200" t="s">
        <v>1135</v>
      </c>
      <c r="B92" s="198" t="str">
        <f>IF(C78-表七!F67=0,"正确","错误，请检查")</f>
        <v>错误，请检查</v>
      </c>
      <c r="C92" s="198" t="str">
        <f>IF(C79-表十一!F57=0,"正确","错误，请检查")</f>
        <v>正确</v>
      </c>
      <c r="D92" s="199"/>
      <c r="E92" s="200"/>
    </row>
    <row r="93" ht="24.6" customHeight="1" spans="1:5">
      <c r="A93" s="200" t="s">
        <v>1136</v>
      </c>
      <c r="B93" s="198" t="str">
        <f>IF(E78-C76=0,"正确","错误，请检查")</f>
        <v>正确</v>
      </c>
      <c r="C93" s="201"/>
      <c r="D93" s="202"/>
      <c r="E93" s="203"/>
    </row>
    <row r="94" spans="4:4">
      <c r="D94" s="204"/>
    </row>
    <row r="95" spans="4:4">
      <c r="D95" s="204"/>
    </row>
    <row r="96" spans="4:4">
      <c r="D96" s="204"/>
    </row>
    <row r="97" spans="4:4">
      <c r="D97" s="204"/>
    </row>
    <row r="98" spans="4:4">
      <c r="D98" s="204"/>
    </row>
    <row r="99" spans="4:4">
      <c r="D99" s="204"/>
    </row>
    <row r="100" spans="4:4">
      <c r="D100" s="204"/>
    </row>
    <row r="101" spans="4:4">
      <c r="D101" s="204"/>
    </row>
    <row r="102" spans="4:4">
      <c r="D102" s="204"/>
    </row>
    <row r="103" spans="4:4">
      <c r="D103" s="204"/>
    </row>
    <row r="104" spans="4:4">
      <c r="D104" s="204"/>
    </row>
    <row r="105" spans="4:4">
      <c r="D105" s="204"/>
    </row>
    <row r="106" spans="4:4">
      <c r="D106" s="204"/>
    </row>
    <row r="107" spans="4:4">
      <c r="D107" s="204"/>
    </row>
    <row r="108" spans="4:4">
      <c r="D108" s="204"/>
    </row>
    <row r="109" spans="4:4">
      <c r="D109" s="204"/>
    </row>
  </sheetData>
  <protectedRanges>
    <protectedRange password="CC35" sqref="B30:B50" name="区域1"/>
  </protectedRanges>
  <mergeCells count="3">
    <mergeCell ref="A2:F2"/>
    <mergeCell ref="A4:C4"/>
    <mergeCell ref="D4:F4"/>
  </mergeCells>
  <printOptions horizontalCentered="1"/>
  <pageMargins left="0.472222222222222" right="0.472222222222222" top="0.590277777777778" bottom="0.550694444444444" header="0.314583333333333" footer="0.314583333333333"/>
  <pageSetup paperSize="9" scale="75" firstPageNumber="31" orientation="landscape" useFirstPageNumber="1"/>
  <headerFooter differentOddEven="1">
    <oddFooter>&amp;L&amp;16  —&amp;P—&amp;R&amp;16 </oddFooter>
    <evenFooter>&amp;R&amp;16—&amp;P—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1"/>
  <sheetViews>
    <sheetView showGridLines="0" showZeros="0" view="pageBreakPreview" zoomScaleNormal="70" workbookViewId="0">
      <pane xSplit="9" ySplit="4" topLeftCell="J5" activePane="bottomRight" state="frozen"/>
      <selection/>
      <selection pane="topRight"/>
      <selection pane="bottomLeft"/>
      <selection pane="bottomRight" activeCell="K11" sqref="K11"/>
    </sheetView>
  </sheetViews>
  <sheetFormatPr defaultColWidth="9" defaultRowHeight="13.5"/>
  <cols>
    <col min="1" max="1" width="45.2" style="74" customWidth="1"/>
    <col min="2" max="2" width="17.7" style="74" customWidth="1"/>
    <col min="3" max="8" width="14" style="74" customWidth="1"/>
    <col min="9" max="9" width="18.6" style="74" customWidth="1"/>
    <col min="10" max="16384" width="9" style="74"/>
  </cols>
  <sheetData>
    <row r="1" ht="14.25" spans="1:1">
      <c r="A1" s="75" t="s">
        <v>1137</v>
      </c>
    </row>
    <row r="2" s="73" customFormat="1" ht="20.25" spans="1:8">
      <c r="A2" s="47" t="s">
        <v>1138</v>
      </c>
      <c r="B2" s="47"/>
      <c r="C2" s="47"/>
      <c r="D2" s="47"/>
      <c r="E2" s="47"/>
      <c r="F2" s="47"/>
      <c r="G2" s="47"/>
      <c r="H2" s="47"/>
    </row>
    <row r="3" ht="18" customHeight="1" spans="8:8">
      <c r="H3" s="76" t="s">
        <v>21</v>
      </c>
    </row>
    <row r="4" s="44" customFormat="1" ht="16.5" customHeight="1" spans="1:9">
      <c r="A4" s="83" t="s">
        <v>22</v>
      </c>
      <c r="B4" s="83" t="s">
        <v>1139</v>
      </c>
      <c r="C4" s="83" t="s">
        <v>1140</v>
      </c>
      <c r="D4" s="72" t="s">
        <v>1141</v>
      </c>
      <c r="E4" s="50" t="s">
        <v>1142</v>
      </c>
      <c r="F4" s="78" t="s">
        <v>1143</v>
      </c>
      <c r="G4" s="83" t="s">
        <v>1144</v>
      </c>
      <c r="H4" s="83" t="s">
        <v>1145</v>
      </c>
      <c r="I4" s="65" t="s">
        <v>1146</v>
      </c>
    </row>
    <row r="5" s="44" customFormat="1" ht="19.05" customHeight="1" spans="1:9">
      <c r="A5" s="83"/>
      <c r="B5" s="83"/>
      <c r="C5" s="83"/>
      <c r="D5" s="71"/>
      <c r="E5" s="134"/>
      <c r="F5" s="78"/>
      <c r="G5" s="83"/>
      <c r="H5" s="83"/>
      <c r="I5" s="66"/>
    </row>
    <row r="6" ht="20.1" customHeight="1" spans="1:9">
      <c r="A6" s="60" t="s">
        <v>62</v>
      </c>
      <c r="B6" s="135">
        <f>SUM(C6:H6)</f>
        <v>32367</v>
      </c>
      <c r="C6" s="135">
        <f>SUM(C7:C32)</f>
        <v>32271</v>
      </c>
      <c r="D6" s="135">
        <f t="shared" ref="D6:H6" si="0">SUM(D7:D32)</f>
        <v>96</v>
      </c>
      <c r="E6" s="135">
        <f t="shared" si="0"/>
        <v>0</v>
      </c>
      <c r="F6" s="135">
        <f t="shared" si="0"/>
        <v>0</v>
      </c>
      <c r="G6" s="135">
        <f t="shared" si="0"/>
        <v>0</v>
      </c>
      <c r="H6" s="135">
        <f t="shared" si="0"/>
        <v>0</v>
      </c>
      <c r="I6" s="67" t="str">
        <f>IF(B6-表二!C5=0,"正确","错误，请检查")</f>
        <v>正确</v>
      </c>
    </row>
    <row r="7" ht="20.1" customHeight="1" spans="1:9">
      <c r="A7" s="136" t="s">
        <v>64</v>
      </c>
      <c r="B7" s="135">
        <f t="shared" ref="B7:B70" si="1">SUM(C7:H7)</f>
        <v>693</v>
      </c>
      <c r="C7" s="83">
        <v>693</v>
      </c>
      <c r="D7" s="71"/>
      <c r="E7" s="83"/>
      <c r="F7" s="83"/>
      <c r="G7" s="83"/>
      <c r="H7" s="83"/>
      <c r="I7" s="67" t="str">
        <f>IF(B7-表二!C6=0,"正确","错误，请检查")</f>
        <v>正确</v>
      </c>
    </row>
    <row r="8" ht="20.1" customHeight="1" spans="1:9">
      <c r="A8" s="136" t="s">
        <v>78</v>
      </c>
      <c r="B8" s="135">
        <f t="shared" si="1"/>
        <v>384</v>
      </c>
      <c r="C8" s="83">
        <v>384</v>
      </c>
      <c r="D8" s="71"/>
      <c r="E8" s="83"/>
      <c r="F8" s="83"/>
      <c r="G8" s="83"/>
      <c r="H8" s="83"/>
      <c r="I8" s="67" t="str">
        <f>IF(B8-表二!C18=0,"正确","错误，请检查")</f>
        <v>正确</v>
      </c>
    </row>
    <row r="9" ht="20.1" customHeight="1" spans="1:9">
      <c r="A9" s="136" t="s">
        <v>83</v>
      </c>
      <c r="B9" s="135">
        <f t="shared" si="1"/>
        <v>11349</v>
      </c>
      <c r="C9" s="83">
        <v>11349</v>
      </c>
      <c r="D9" s="71"/>
      <c r="E9" s="83"/>
      <c r="F9" s="83"/>
      <c r="G9" s="83"/>
      <c r="H9" s="83"/>
      <c r="I9" s="67" t="str">
        <f>IF(B9-表二!C27=0,"正确","错误，请检查")</f>
        <v>正确</v>
      </c>
    </row>
    <row r="10" ht="20.1" customHeight="1" spans="1:9">
      <c r="A10" s="136" t="s">
        <v>90</v>
      </c>
      <c r="B10" s="135">
        <f t="shared" si="1"/>
        <v>486</v>
      </c>
      <c r="C10" s="83">
        <v>486</v>
      </c>
      <c r="D10" s="71"/>
      <c r="E10" s="83"/>
      <c r="F10" s="83"/>
      <c r="G10" s="83"/>
      <c r="H10" s="83"/>
      <c r="I10" s="67" t="str">
        <f>IF(B10-表二!C38=0,"正确","错误，请检查")</f>
        <v>正确</v>
      </c>
    </row>
    <row r="11" ht="20.1" customHeight="1" spans="1:9">
      <c r="A11" s="137" t="s">
        <v>97</v>
      </c>
      <c r="B11" s="135">
        <f t="shared" si="1"/>
        <v>355</v>
      </c>
      <c r="C11" s="83">
        <v>355</v>
      </c>
      <c r="D11" s="71"/>
      <c r="E11" s="83"/>
      <c r="F11" s="83"/>
      <c r="G11" s="83"/>
      <c r="H11" s="83"/>
      <c r="I11" s="67" t="str">
        <f>IF(B11-表二!C49=0,"正确","错误，请检查")</f>
        <v>正确</v>
      </c>
    </row>
    <row r="12" ht="20.1" customHeight="1" spans="1:9">
      <c r="A12" s="138" t="s">
        <v>104</v>
      </c>
      <c r="B12" s="135">
        <f t="shared" si="1"/>
        <v>1141</v>
      </c>
      <c r="C12" s="83">
        <v>1141</v>
      </c>
      <c r="D12" s="71"/>
      <c r="E12" s="83"/>
      <c r="F12" s="83"/>
      <c r="G12" s="83"/>
      <c r="H12" s="83"/>
      <c r="I12" s="67" t="str">
        <f>IF(B12-表二!C60=0,"正确","错误，请检查")</f>
        <v>正确</v>
      </c>
    </row>
    <row r="13" ht="20.1" customHeight="1" spans="1:9">
      <c r="A13" s="136" t="s">
        <v>111</v>
      </c>
      <c r="B13" s="135">
        <f t="shared" si="1"/>
        <v>773</v>
      </c>
      <c r="C13" s="83">
        <v>773</v>
      </c>
      <c r="D13" s="71"/>
      <c r="E13" s="83"/>
      <c r="F13" s="83"/>
      <c r="G13" s="83"/>
      <c r="H13" s="83"/>
      <c r="I13" s="67" t="str">
        <f>IF(B13-表二!C71=0,"正确","错误，请检查")</f>
        <v>正确</v>
      </c>
    </row>
    <row r="14" ht="20.1" customHeight="1" spans="1:9">
      <c r="A14" s="137" t="s">
        <v>114</v>
      </c>
      <c r="B14" s="135">
        <f t="shared" si="1"/>
        <v>230</v>
      </c>
      <c r="C14" s="83">
        <v>230</v>
      </c>
      <c r="D14" s="71"/>
      <c r="E14" s="83"/>
      <c r="F14" s="83"/>
      <c r="G14" s="83"/>
      <c r="H14" s="83"/>
      <c r="I14" s="67" t="str">
        <f>IF(B14-表二!C79=0,"正确","错误，请检查")</f>
        <v>正确</v>
      </c>
    </row>
    <row r="15" ht="20.1" customHeight="1" spans="1:9">
      <c r="A15" s="136" t="s">
        <v>118</v>
      </c>
      <c r="B15" s="135">
        <f t="shared" si="1"/>
        <v>0</v>
      </c>
      <c r="C15" s="83"/>
      <c r="D15" s="71"/>
      <c r="E15" s="83"/>
      <c r="F15" s="83"/>
      <c r="G15" s="83"/>
      <c r="H15" s="83"/>
      <c r="I15" s="67" t="str">
        <f>IF(B15-表二!C88=0,"正确","错误，请检查")</f>
        <v>正确</v>
      </c>
    </row>
    <row r="16" ht="20.1" customHeight="1" spans="1:9">
      <c r="A16" s="139" t="s">
        <v>126</v>
      </c>
      <c r="B16" s="135">
        <f t="shared" si="1"/>
        <v>773</v>
      </c>
      <c r="C16" s="83">
        <v>773</v>
      </c>
      <c r="D16" s="71"/>
      <c r="E16" s="83"/>
      <c r="F16" s="83"/>
      <c r="G16" s="83"/>
      <c r="H16" s="83"/>
      <c r="I16" s="67" t="str">
        <f>IF(B16-表二!C101=0,"正确","错误，请检查")</f>
        <v>正确</v>
      </c>
    </row>
    <row r="17" ht="20.1" customHeight="1" spans="1:9">
      <c r="A17" s="60" t="s">
        <v>131</v>
      </c>
      <c r="B17" s="135">
        <f t="shared" si="1"/>
        <v>94</v>
      </c>
      <c r="C17" s="83">
        <v>94</v>
      </c>
      <c r="D17" s="71"/>
      <c r="E17" s="83"/>
      <c r="F17" s="83"/>
      <c r="G17" s="83"/>
      <c r="H17" s="83"/>
      <c r="I17" s="67" t="str">
        <f>IF(B17-表二!C110=0,"正确","错误，请检查")</f>
        <v>正确</v>
      </c>
    </row>
    <row r="18" ht="20.1" customHeight="1" spans="1:9">
      <c r="A18" s="137" t="s">
        <v>138</v>
      </c>
      <c r="B18" s="135">
        <f t="shared" si="1"/>
        <v>0</v>
      </c>
      <c r="C18" s="83"/>
      <c r="D18" s="71"/>
      <c r="E18" s="83"/>
      <c r="F18" s="83"/>
      <c r="G18" s="83"/>
      <c r="H18" s="83"/>
      <c r="I18" s="67" t="str">
        <f>IF(B18-表二!C121=0,"正确","错误，请检查")</f>
        <v>正确</v>
      </c>
    </row>
    <row r="19" ht="20.1" customHeight="1" spans="1:9">
      <c r="A19" s="136" t="s">
        <v>146</v>
      </c>
      <c r="B19" s="135">
        <f t="shared" si="1"/>
        <v>197</v>
      </c>
      <c r="C19" s="83">
        <v>197</v>
      </c>
      <c r="D19" s="71"/>
      <c r="E19" s="83"/>
      <c r="F19" s="83"/>
      <c r="G19" s="83"/>
      <c r="H19" s="83"/>
      <c r="I19" s="67" t="str">
        <f>IF(B19-表二!C133=0,"正确","错误，请检查")</f>
        <v>正确</v>
      </c>
    </row>
    <row r="20" ht="20.1" customHeight="1" spans="1:9">
      <c r="A20" s="136" t="s">
        <v>149</v>
      </c>
      <c r="B20" s="135">
        <f t="shared" si="1"/>
        <v>0</v>
      </c>
      <c r="C20" s="83"/>
      <c r="D20" s="71"/>
      <c r="E20" s="83"/>
      <c r="F20" s="83"/>
      <c r="G20" s="83"/>
      <c r="H20" s="83"/>
      <c r="I20" s="67" t="str">
        <f>IF(B20-表二!C140=0,"正确","错误，请检查")</f>
        <v>正确</v>
      </c>
    </row>
    <row r="21" ht="20.1" customHeight="1" spans="1:9">
      <c r="A21" s="137" t="s">
        <v>153</v>
      </c>
      <c r="B21" s="135">
        <f t="shared" si="1"/>
        <v>128</v>
      </c>
      <c r="C21" s="83">
        <v>128</v>
      </c>
      <c r="D21" s="71"/>
      <c r="E21" s="83"/>
      <c r="F21" s="83"/>
      <c r="G21" s="83"/>
      <c r="H21" s="83"/>
      <c r="I21" s="67" t="str">
        <f>IF(B21-表二!C148=0,"正确","错误，请检查")</f>
        <v>正确</v>
      </c>
    </row>
    <row r="22" ht="18.75" customHeight="1" spans="1:9">
      <c r="A22" s="137" t="s">
        <v>156</v>
      </c>
      <c r="B22" s="135">
        <f t="shared" si="1"/>
        <v>0</v>
      </c>
      <c r="C22" s="83"/>
      <c r="D22" s="71"/>
      <c r="E22" s="83"/>
      <c r="F22" s="83"/>
      <c r="G22" s="83"/>
      <c r="H22" s="83"/>
      <c r="I22" s="67" t="str">
        <f>IF(B22-表二!C154=0,"正确","错误，请检查")</f>
        <v>正确</v>
      </c>
    </row>
    <row r="23" ht="20.1" customHeight="1" spans="1:9">
      <c r="A23" s="137" t="s">
        <v>158</v>
      </c>
      <c r="B23" s="135">
        <f t="shared" si="1"/>
        <v>1027</v>
      </c>
      <c r="C23" s="83">
        <v>987</v>
      </c>
      <c r="D23" s="71">
        <v>40</v>
      </c>
      <c r="E23" s="83"/>
      <c r="F23" s="83"/>
      <c r="G23" s="83"/>
      <c r="H23" s="83"/>
      <c r="I23" s="67" t="str">
        <f>IF(B23-表二!C161=0,"正确","错误，请检查")</f>
        <v>正确</v>
      </c>
    </row>
    <row r="24" ht="20.1" customHeight="1" spans="1:9">
      <c r="A24" s="137" t="s">
        <v>161</v>
      </c>
      <c r="B24" s="135">
        <f t="shared" si="1"/>
        <v>1123</v>
      </c>
      <c r="C24" s="83">
        <v>1123</v>
      </c>
      <c r="D24" s="71"/>
      <c r="E24" s="83"/>
      <c r="F24" s="83"/>
      <c r="G24" s="83"/>
      <c r="H24" s="83"/>
      <c r="I24" s="67" t="str">
        <f>IF(B24-表二!C168=0,"正确","错误，请检查")</f>
        <v>正确</v>
      </c>
    </row>
    <row r="25" ht="20.1" customHeight="1" spans="1:9">
      <c r="A25" s="137" t="s">
        <v>164</v>
      </c>
      <c r="B25" s="135">
        <f t="shared" si="1"/>
        <v>522</v>
      </c>
      <c r="C25" s="83">
        <v>486</v>
      </c>
      <c r="D25" s="71">
        <v>36</v>
      </c>
      <c r="E25" s="83"/>
      <c r="F25" s="83"/>
      <c r="G25" s="83"/>
      <c r="H25" s="83"/>
      <c r="I25" s="67" t="str">
        <f>IF(B25-表二!C175=0,"正确","错误，请检查")</f>
        <v>正确</v>
      </c>
    </row>
    <row r="26" ht="20.1" customHeight="1" spans="1:9">
      <c r="A26" s="137" t="s">
        <v>167</v>
      </c>
      <c r="B26" s="135">
        <f t="shared" si="1"/>
        <v>189</v>
      </c>
      <c r="C26" s="83">
        <v>189</v>
      </c>
      <c r="D26" s="71"/>
      <c r="E26" s="83"/>
      <c r="F26" s="83"/>
      <c r="G26" s="83"/>
      <c r="H26" s="83"/>
      <c r="I26" s="67" t="str">
        <f>IF(B26-表二!C182=0,"正确","错误，请检查")</f>
        <v>正确</v>
      </c>
    </row>
    <row r="27" ht="20.1" customHeight="1" spans="1:9">
      <c r="A27" s="137" t="s">
        <v>170</v>
      </c>
      <c r="B27" s="135">
        <f t="shared" si="1"/>
        <v>183</v>
      </c>
      <c r="C27" s="83">
        <v>183</v>
      </c>
      <c r="D27" s="71"/>
      <c r="E27" s="83"/>
      <c r="F27" s="83"/>
      <c r="G27" s="83"/>
      <c r="H27" s="83"/>
      <c r="I27" s="67" t="str">
        <f>IF(B27-表二!C189=0,"正确","错误，请检查")</f>
        <v>正确</v>
      </c>
    </row>
    <row r="28" ht="20.1" customHeight="1" spans="1:9">
      <c r="A28" s="137" t="s">
        <v>174</v>
      </c>
      <c r="B28" s="135">
        <f t="shared" si="1"/>
        <v>0</v>
      </c>
      <c r="C28" s="83"/>
      <c r="D28" s="71"/>
      <c r="E28" s="83"/>
      <c r="F28" s="83"/>
      <c r="G28" s="83"/>
      <c r="H28" s="83"/>
      <c r="I28" s="67" t="str">
        <f>IF(B28-表二!C197=0,"正确","错误，请检查")</f>
        <v>正确</v>
      </c>
    </row>
    <row r="29" ht="20.1" customHeight="1" spans="1:9">
      <c r="A29" s="137" t="s">
        <v>176</v>
      </c>
      <c r="B29" s="135">
        <f t="shared" si="1"/>
        <v>183</v>
      </c>
      <c r="C29" s="83">
        <v>183</v>
      </c>
      <c r="D29" s="71"/>
      <c r="E29" s="83"/>
      <c r="F29" s="83"/>
      <c r="G29" s="83"/>
      <c r="H29" s="83"/>
      <c r="I29" s="67" t="str">
        <f>IF(B29-表二!C203=0,"正确","错误，请检查")</f>
        <v>正确</v>
      </c>
    </row>
    <row r="30" ht="20.1" customHeight="1" spans="1:9">
      <c r="A30" s="136" t="s">
        <v>178</v>
      </c>
      <c r="B30" s="135">
        <f t="shared" si="1"/>
        <v>0</v>
      </c>
      <c r="C30" s="83"/>
      <c r="D30" s="71"/>
      <c r="E30" s="83"/>
      <c r="F30" s="83"/>
      <c r="G30" s="83"/>
      <c r="H30" s="83"/>
      <c r="I30" s="67" t="str">
        <f>IF(B30-表二!C209=0,"正确","错误，请检查")</f>
        <v>正确</v>
      </c>
    </row>
    <row r="31" ht="20.1" customHeight="1" spans="1:9">
      <c r="A31" s="136" t="s">
        <v>181</v>
      </c>
      <c r="B31" s="135">
        <f t="shared" si="1"/>
        <v>985</v>
      </c>
      <c r="C31" s="83">
        <v>965</v>
      </c>
      <c r="D31" s="71">
        <v>20</v>
      </c>
      <c r="E31" s="83"/>
      <c r="F31" s="83"/>
      <c r="G31" s="83"/>
      <c r="H31" s="83"/>
      <c r="I31" s="67" t="str">
        <f>IF(B31-表二!C216=0,"正确","错误，请检查")</f>
        <v>正确</v>
      </c>
    </row>
    <row r="32" ht="20.1" customHeight="1" spans="1:9">
      <c r="A32" s="136" t="s">
        <v>191</v>
      </c>
      <c r="B32" s="135">
        <f t="shared" si="1"/>
        <v>11552</v>
      </c>
      <c r="C32" s="83">
        <v>11552</v>
      </c>
      <c r="D32" s="71"/>
      <c r="E32" s="83"/>
      <c r="F32" s="83"/>
      <c r="G32" s="83"/>
      <c r="H32" s="83"/>
      <c r="I32" s="67" t="str">
        <f>IF(B32-表二!C231=0,"正确","错误，请检查")</f>
        <v>正确</v>
      </c>
    </row>
    <row r="33" ht="20.1" customHeight="1" spans="1:9">
      <c r="A33" s="60" t="s">
        <v>194</v>
      </c>
      <c r="B33" s="135">
        <f t="shared" si="1"/>
        <v>0</v>
      </c>
      <c r="C33" s="135">
        <f>SUM(C34:C35)</f>
        <v>0</v>
      </c>
      <c r="D33" s="135">
        <f t="shared" ref="D33:H33" si="2">SUM(D34:D35)</f>
        <v>0</v>
      </c>
      <c r="E33" s="135">
        <f t="shared" si="2"/>
        <v>0</v>
      </c>
      <c r="F33" s="135">
        <f t="shared" si="2"/>
        <v>0</v>
      </c>
      <c r="G33" s="135">
        <f t="shared" si="2"/>
        <v>0</v>
      </c>
      <c r="H33" s="135">
        <f t="shared" si="2"/>
        <v>0</v>
      </c>
      <c r="I33" s="67" t="str">
        <f>IF(B33-表二!C234=0,"正确","错误，请检查")</f>
        <v>正确</v>
      </c>
    </row>
    <row r="34" ht="20.1" customHeight="1" spans="1:9">
      <c r="A34" s="136" t="s">
        <v>195</v>
      </c>
      <c r="B34" s="135">
        <f t="shared" si="1"/>
        <v>0</v>
      </c>
      <c r="C34" s="83"/>
      <c r="D34" s="71"/>
      <c r="E34" s="83"/>
      <c r="F34" s="83"/>
      <c r="G34" s="83"/>
      <c r="H34" s="83"/>
      <c r="I34" s="67" t="str">
        <f>IF(B34-表二!C235=0,"正确","错误，请检查")</f>
        <v>正确</v>
      </c>
    </row>
    <row r="35" ht="20.1" customHeight="1" spans="1:9">
      <c r="A35" s="136" t="s">
        <v>197</v>
      </c>
      <c r="B35" s="135">
        <f t="shared" si="1"/>
        <v>0</v>
      </c>
      <c r="C35" s="83"/>
      <c r="D35" s="71"/>
      <c r="E35" s="83"/>
      <c r="F35" s="83"/>
      <c r="G35" s="83"/>
      <c r="H35" s="83"/>
      <c r="I35" s="67" t="str">
        <f>IF(B35-表二!C237=0,"正确","错误，请检查")</f>
        <v>正确</v>
      </c>
    </row>
    <row r="36" ht="20.1" customHeight="1" spans="1:9">
      <c r="A36" s="60" t="s">
        <v>198</v>
      </c>
      <c r="B36" s="135">
        <f t="shared" si="1"/>
        <v>220</v>
      </c>
      <c r="C36" s="135">
        <f>SUM(C37:C38)</f>
        <v>220</v>
      </c>
      <c r="D36" s="135">
        <f t="shared" ref="D36:H36" si="3">SUM(D37:D38)</f>
        <v>0</v>
      </c>
      <c r="E36" s="135">
        <f t="shared" si="3"/>
        <v>0</v>
      </c>
      <c r="F36" s="135">
        <f t="shared" si="3"/>
        <v>0</v>
      </c>
      <c r="G36" s="135">
        <f t="shared" si="3"/>
        <v>0</v>
      </c>
      <c r="H36" s="135">
        <f t="shared" si="3"/>
        <v>0</v>
      </c>
      <c r="I36" s="67" t="str">
        <f>IF(B36-表二!C238=0,"正确","错误，请检查")</f>
        <v>正确</v>
      </c>
    </row>
    <row r="37" ht="20.1" customHeight="1" spans="1:9">
      <c r="A37" s="137" t="s">
        <v>199</v>
      </c>
      <c r="B37" s="135">
        <f t="shared" si="1"/>
        <v>209</v>
      </c>
      <c r="C37" s="83">
        <v>209</v>
      </c>
      <c r="D37" s="71"/>
      <c r="E37" s="83"/>
      <c r="F37" s="83"/>
      <c r="G37" s="83"/>
      <c r="H37" s="83"/>
      <c r="I37" s="67" t="str">
        <f>IF(B37-表二!C239=0,"正确","错误，请检查")</f>
        <v>正确</v>
      </c>
    </row>
    <row r="38" ht="20.1" customHeight="1" spans="1:9">
      <c r="A38" s="137" t="s">
        <v>209</v>
      </c>
      <c r="B38" s="135">
        <f t="shared" si="1"/>
        <v>11</v>
      </c>
      <c r="C38" s="83">
        <v>11</v>
      </c>
      <c r="D38" s="71"/>
      <c r="E38" s="83"/>
      <c r="F38" s="83"/>
      <c r="G38" s="83"/>
      <c r="H38" s="83"/>
      <c r="I38" s="67" t="str">
        <f>IF(B38-表二!C249=0,"正确","错误，请检查")</f>
        <v>正确</v>
      </c>
    </row>
    <row r="39" ht="20.1" customHeight="1" spans="1:9">
      <c r="A39" s="60" t="s">
        <v>210</v>
      </c>
      <c r="B39" s="135">
        <f t="shared" si="1"/>
        <v>8098</v>
      </c>
      <c r="C39" s="135">
        <f>SUM(C40:C50)</f>
        <v>7888</v>
      </c>
      <c r="D39" s="135">
        <f t="shared" ref="D39:H39" si="4">SUM(D40:D50)</f>
        <v>0</v>
      </c>
      <c r="E39" s="135">
        <f t="shared" si="4"/>
        <v>210</v>
      </c>
      <c r="F39" s="135">
        <f t="shared" si="4"/>
        <v>0</v>
      </c>
      <c r="G39" s="135">
        <f t="shared" si="4"/>
        <v>0</v>
      </c>
      <c r="H39" s="135">
        <f t="shared" si="4"/>
        <v>0</v>
      </c>
      <c r="I39" s="67" t="str">
        <f>IF(B39-表二!C250=0,"正确","错误，请检查")</f>
        <v>正确</v>
      </c>
    </row>
    <row r="40" ht="20.1" customHeight="1" spans="1:9">
      <c r="A40" s="136" t="s">
        <v>211</v>
      </c>
      <c r="B40" s="135">
        <f t="shared" si="1"/>
        <v>60</v>
      </c>
      <c r="C40" s="83">
        <v>60</v>
      </c>
      <c r="D40" s="71"/>
      <c r="E40" s="83"/>
      <c r="F40" s="83"/>
      <c r="G40" s="83"/>
      <c r="H40" s="83"/>
      <c r="I40" s="67" t="str">
        <f>IF(B40-表二!C251=0,"正确","错误，请检查")</f>
        <v>正确</v>
      </c>
    </row>
    <row r="41" ht="20.1" customHeight="1" spans="1:9">
      <c r="A41" s="137" t="s">
        <v>214</v>
      </c>
      <c r="B41" s="135">
        <f t="shared" si="1"/>
        <v>5292</v>
      </c>
      <c r="C41" s="60">
        <v>5292</v>
      </c>
      <c r="D41" s="60"/>
      <c r="E41" s="60"/>
      <c r="F41" s="60"/>
      <c r="G41" s="60"/>
      <c r="H41" s="60"/>
      <c r="I41" s="67" t="str">
        <f>IF(B41-表二!C254=0,"正确","错误，请检查")</f>
        <v>正确</v>
      </c>
    </row>
    <row r="42" ht="20.1" customHeight="1" spans="1:9">
      <c r="A42" s="136" t="s">
        <v>220</v>
      </c>
      <c r="B42" s="135">
        <f t="shared" si="1"/>
        <v>0</v>
      </c>
      <c r="C42" s="60"/>
      <c r="D42" s="60"/>
      <c r="E42" s="60"/>
      <c r="F42" s="60"/>
      <c r="G42" s="60"/>
      <c r="H42" s="60"/>
      <c r="I42" s="67" t="str">
        <f>IF(B42-表二!C265=0,"正确","错误，请检查")</f>
        <v>正确</v>
      </c>
    </row>
    <row r="43" ht="20.1" customHeight="1" spans="1:9">
      <c r="A43" s="138" t="s">
        <v>223</v>
      </c>
      <c r="B43" s="135">
        <f t="shared" si="1"/>
        <v>686</v>
      </c>
      <c r="C43" s="60">
        <v>686</v>
      </c>
      <c r="D43" s="60"/>
      <c r="E43" s="60"/>
      <c r="F43" s="60"/>
      <c r="G43" s="60"/>
      <c r="H43" s="60"/>
      <c r="I43" s="67" t="str">
        <f>IF(B43-表二!C272=0,"正确","错误，请检查")</f>
        <v>正确</v>
      </c>
    </row>
    <row r="44" ht="20.1" customHeight="1" spans="1:9">
      <c r="A44" s="60" t="s">
        <v>227</v>
      </c>
      <c r="B44" s="135">
        <f t="shared" si="1"/>
        <v>1339</v>
      </c>
      <c r="C44" s="60">
        <v>1159</v>
      </c>
      <c r="D44" s="60"/>
      <c r="E44" s="60">
        <v>180</v>
      </c>
      <c r="F44" s="60"/>
      <c r="G44" s="60"/>
      <c r="H44" s="60"/>
      <c r="I44" s="67" t="str">
        <f>IF(B44-表二!C280=0,"正确","错误，请检查")</f>
        <v>正确</v>
      </c>
    </row>
    <row r="45" ht="20.1" customHeight="1" spans="1:9">
      <c r="A45" s="136" t="s">
        <v>232</v>
      </c>
      <c r="B45" s="135">
        <f t="shared" si="1"/>
        <v>677</v>
      </c>
      <c r="C45" s="60">
        <v>677</v>
      </c>
      <c r="D45" s="60"/>
      <c r="E45" s="60"/>
      <c r="F45" s="60"/>
      <c r="G45" s="60"/>
      <c r="H45" s="60"/>
      <c r="I45" s="67" t="str">
        <f>IF(B45-表二!C289=0,"正确","错误，请检查")</f>
        <v>正确</v>
      </c>
    </row>
    <row r="46" ht="20.1" customHeight="1" spans="1:9">
      <c r="A46" s="138" t="s">
        <v>241</v>
      </c>
      <c r="B46" s="135">
        <f t="shared" si="1"/>
        <v>0</v>
      </c>
      <c r="C46" s="60"/>
      <c r="D46" s="60"/>
      <c r="E46" s="60"/>
      <c r="F46" s="60"/>
      <c r="G46" s="60"/>
      <c r="H46" s="60"/>
      <c r="I46" s="67" t="str">
        <f>IF(B46-表二!C303=0,"正确","错误，请检查")</f>
        <v>正确</v>
      </c>
    </row>
    <row r="47" ht="20.1" customHeight="1" spans="1:9">
      <c r="A47" s="137" t="s">
        <v>246</v>
      </c>
      <c r="B47" s="135">
        <f t="shared" si="1"/>
        <v>0</v>
      </c>
      <c r="C47" s="60"/>
      <c r="D47" s="60"/>
      <c r="E47" s="60"/>
      <c r="F47" s="60"/>
      <c r="G47" s="60"/>
      <c r="H47" s="60"/>
      <c r="I47" s="67" t="str">
        <f>IF(B47-表二!C313=0,"正确","错误，请检查")</f>
        <v>正确</v>
      </c>
    </row>
    <row r="48" ht="20.1" customHeight="1" spans="1:9">
      <c r="A48" s="60" t="s">
        <v>251</v>
      </c>
      <c r="B48" s="135">
        <f t="shared" si="1"/>
        <v>0</v>
      </c>
      <c r="C48" s="60"/>
      <c r="D48" s="60"/>
      <c r="E48" s="60"/>
      <c r="F48" s="60"/>
      <c r="G48" s="60"/>
      <c r="H48" s="60"/>
      <c r="I48" s="67" t="str">
        <f>IF(B48-表二!C323=0,"正确","错误，请检查")</f>
        <v>正确</v>
      </c>
    </row>
    <row r="49" ht="20.1" customHeight="1" spans="1:9">
      <c r="A49" s="136" t="s">
        <v>255</v>
      </c>
      <c r="B49" s="135">
        <f t="shared" si="1"/>
        <v>0</v>
      </c>
      <c r="C49" s="60"/>
      <c r="D49" s="60"/>
      <c r="E49" s="60"/>
      <c r="F49" s="60"/>
      <c r="G49" s="60"/>
      <c r="H49" s="60"/>
      <c r="I49" s="67" t="str">
        <f>IF(B49-表二!C331=0,"正确","错误，请检查")</f>
        <v>正确</v>
      </c>
    </row>
    <row r="50" ht="20.1" customHeight="1" spans="1:9">
      <c r="A50" s="136" t="s">
        <v>258</v>
      </c>
      <c r="B50" s="135">
        <f t="shared" si="1"/>
        <v>44</v>
      </c>
      <c r="C50" s="60">
        <v>14</v>
      </c>
      <c r="D50" s="60"/>
      <c r="E50" s="60">
        <v>30</v>
      </c>
      <c r="F50" s="60"/>
      <c r="G50" s="60"/>
      <c r="H50" s="60"/>
      <c r="I50" s="67" t="str">
        <f>IF(B50-表二!C337=0,"正确","错误，请检查")</f>
        <v>正确</v>
      </c>
    </row>
    <row r="51" ht="19.5" customHeight="1" spans="1:9">
      <c r="A51" s="60" t="s">
        <v>261</v>
      </c>
      <c r="B51" s="135">
        <f t="shared" si="1"/>
        <v>26581</v>
      </c>
      <c r="C51" s="58">
        <f>SUM(C52:C61)</f>
        <v>26581</v>
      </c>
      <c r="D51" s="58">
        <f t="shared" ref="D51:H51" si="5">SUM(D52:D61)</f>
        <v>0</v>
      </c>
      <c r="E51" s="58">
        <f t="shared" si="5"/>
        <v>0</v>
      </c>
      <c r="F51" s="58">
        <f t="shared" si="5"/>
        <v>0</v>
      </c>
      <c r="G51" s="58">
        <f t="shared" si="5"/>
        <v>0</v>
      </c>
      <c r="H51" s="58">
        <f t="shared" si="5"/>
        <v>0</v>
      </c>
      <c r="I51" s="67" t="str">
        <f>IF(B51-表二!C340=0,"正确","错误，请检查")</f>
        <v>正确</v>
      </c>
    </row>
    <row r="52" ht="20.1" customHeight="1" spans="1:9">
      <c r="A52" s="137" t="s">
        <v>262</v>
      </c>
      <c r="B52" s="135">
        <f t="shared" si="1"/>
        <v>944</v>
      </c>
      <c r="C52" s="60">
        <v>944</v>
      </c>
      <c r="D52" s="60"/>
      <c r="E52" s="60"/>
      <c r="F52" s="60"/>
      <c r="G52" s="60"/>
      <c r="H52" s="60"/>
      <c r="I52" s="67" t="str">
        <f>IF(B52-表二!C341=0,"正确","错误，请检查")</f>
        <v>正确</v>
      </c>
    </row>
    <row r="53" ht="20.1" customHeight="1" spans="1:9">
      <c r="A53" s="136" t="s">
        <v>264</v>
      </c>
      <c r="B53" s="135">
        <f t="shared" si="1"/>
        <v>25319</v>
      </c>
      <c r="C53" s="60">
        <v>25319</v>
      </c>
      <c r="D53" s="60"/>
      <c r="E53" s="60"/>
      <c r="F53" s="60"/>
      <c r="G53" s="60"/>
      <c r="H53" s="60"/>
      <c r="I53" s="67" t="str">
        <f>IF(B53-表二!C346=0,"正确","错误，请检查")</f>
        <v>正确</v>
      </c>
    </row>
    <row r="54" ht="20.1" customHeight="1" spans="1:9">
      <c r="A54" s="136" t="s">
        <v>271</v>
      </c>
      <c r="B54" s="135">
        <f t="shared" si="1"/>
        <v>125</v>
      </c>
      <c r="C54" s="60">
        <v>125</v>
      </c>
      <c r="D54" s="60"/>
      <c r="E54" s="60"/>
      <c r="F54" s="60"/>
      <c r="G54" s="60"/>
      <c r="H54" s="60"/>
      <c r="I54" s="67" t="str">
        <f>IF(B54-表二!C353=0,"正确","错误，请检查")</f>
        <v>正确</v>
      </c>
    </row>
    <row r="55" ht="20.1" customHeight="1" spans="1:9">
      <c r="A55" s="60" t="s">
        <v>277</v>
      </c>
      <c r="B55" s="135">
        <f t="shared" si="1"/>
        <v>12</v>
      </c>
      <c r="C55" s="60">
        <v>12</v>
      </c>
      <c r="D55" s="60"/>
      <c r="E55" s="60"/>
      <c r="F55" s="60"/>
      <c r="G55" s="60"/>
      <c r="H55" s="60"/>
      <c r="I55" s="67" t="str">
        <f>IF(B55-表二!C359=0,"正确","错误，请检查")</f>
        <v>正确</v>
      </c>
    </row>
    <row r="56" ht="20.1" customHeight="1" spans="1:9">
      <c r="A56" s="137" t="s">
        <v>283</v>
      </c>
      <c r="B56" s="135">
        <f t="shared" si="1"/>
        <v>0</v>
      </c>
      <c r="C56" s="60"/>
      <c r="D56" s="60"/>
      <c r="E56" s="60"/>
      <c r="F56" s="60"/>
      <c r="G56" s="60"/>
      <c r="H56" s="60"/>
      <c r="I56" s="67" t="str">
        <f>IF(B56-表二!C365=0,"正确","错误，请检查")</f>
        <v>正确</v>
      </c>
    </row>
    <row r="57" ht="20.1" customHeight="1" spans="1:9">
      <c r="A57" s="137" t="s">
        <v>287</v>
      </c>
      <c r="B57" s="135">
        <f t="shared" si="1"/>
        <v>0</v>
      </c>
      <c r="C57" s="60"/>
      <c r="D57" s="60"/>
      <c r="E57" s="60"/>
      <c r="F57" s="60"/>
      <c r="G57" s="60"/>
      <c r="H57" s="60"/>
      <c r="I57" s="67" t="str">
        <f>IF(B57-表二!C369=0,"正确","错误，请检查")</f>
        <v>正确</v>
      </c>
    </row>
    <row r="58" ht="20.1" customHeight="1" spans="1:9">
      <c r="A58" s="136" t="s">
        <v>291</v>
      </c>
      <c r="B58" s="135">
        <f t="shared" si="1"/>
        <v>23</v>
      </c>
      <c r="C58" s="60">
        <v>23</v>
      </c>
      <c r="D58" s="60"/>
      <c r="E58" s="60"/>
      <c r="F58" s="60"/>
      <c r="G58" s="60"/>
      <c r="H58" s="60"/>
      <c r="I58" s="67" t="str">
        <f>IF(B58-表二!C373=0,"正确","错误，请检查")</f>
        <v>正确</v>
      </c>
    </row>
    <row r="59" ht="20.1" customHeight="1" spans="1:9">
      <c r="A59" s="137" t="s">
        <v>295</v>
      </c>
      <c r="B59" s="135">
        <f t="shared" si="1"/>
        <v>158</v>
      </c>
      <c r="C59" s="60">
        <v>158</v>
      </c>
      <c r="D59" s="60"/>
      <c r="E59" s="60"/>
      <c r="F59" s="60"/>
      <c r="G59" s="60"/>
      <c r="H59" s="60"/>
      <c r="I59" s="67" t="str">
        <f>IF(B59-表二!C377=0,"正确","错误，请检查")</f>
        <v>正确</v>
      </c>
    </row>
    <row r="60" ht="20.1" customHeight="1" spans="1:9">
      <c r="A60" s="136" t="s">
        <v>301</v>
      </c>
      <c r="B60" s="135">
        <f t="shared" si="1"/>
        <v>0</v>
      </c>
      <c r="C60" s="60"/>
      <c r="D60" s="60"/>
      <c r="E60" s="60"/>
      <c r="F60" s="60"/>
      <c r="G60" s="60"/>
      <c r="H60" s="60"/>
      <c r="I60" s="67" t="str">
        <f>IF(B60-表二!C383=0,"正确","错误，请检查")</f>
        <v>正确</v>
      </c>
    </row>
    <row r="61" ht="20.1" customHeight="1" spans="1:9">
      <c r="A61" s="136" t="s">
        <v>308</v>
      </c>
      <c r="B61" s="135">
        <f t="shared" si="1"/>
        <v>0</v>
      </c>
      <c r="C61" s="60"/>
      <c r="D61" s="60"/>
      <c r="E61" s="60"/>
      <c r="F61" s="60"/>
      <c r="G61" s="60"/>
      <c r="H61" s="60"/>
      <c r="I61" s="67" t="str">
        <f>IF(B61-表二!C390=0,"正确","错误，请检查")</f>
        <v>正确</v>
      </c>
    </row>
    <row r="62" ht="20.1" customHeight="1" spans="1:9">
      <c r="A62" s="60" t="s">
        <v>309</v>
      </c>
      <c r="B62" s="135">
        <f t="shared" si="1"/>
        <v>165</v>
      </c>
      <c r="C62" s="58">
        <f>SUM(C63:C72)</f>
        <v>165</v>
      </c>
      <c r="D62" s="58">
        <f t="shared" ref="D62:H62" si="6">SUM(D63:D72)</f>
        <v>0</v>
      </c>
      <c r="E62" s="58">
        <f t="shared" si="6"/>
        <v>0</v>
      </c>
      <c r="F62" s="58">
        <f t="shared" si="6"/>
        <v>0</v>
      </c>
      <c r="G62" s="58">
        <f t="shared" si="6"/>
        <v>0</v>
      </c>
      <c r="H62" s="58">
        <f t="shared" si="6"/>
        <v>0</v>
      </c>
      <c r="I62" s="67" t="str">
        <f>IF(B62-表二!C391=0,"正确","错误，请检查")</f>
        <v>正确</v>
      </c>
    </row>
    <row r="63" ht="20.1" customHeight="1" spans="1:9">
      <c r="A63" s="137" t="s">
        <v>310</v>
      </c>
      <c r="B63" s="135">
        <f t="shared" si="1"/>
        <v>149</v>
      </c>
      <c r="C63" s="60">
        <v>149</v>
      </c>
      <c r="D63" s="60"/>
      <c r="E63" s="60"/>
      <c r="F63" s="60"/>
      <c r="G63" s="60"/>
      <c r="H63" s="60"/>
      <c r="I63" s="67" t="str">
        <f>IF(B63-表二!C392=0,"正确","错误，请检查")</f>
        <v>正确</v>
      </c>
    </row>
    <row r="64" ht="20.1" customHeight="1" spans="1:9">
      <c r="A64" s="136" t="s">
        <v>312</v>
      </c>
      <c r="B64" s="135">
        <f t="shared" si="1"/>
        <v>0</v>
      </c>
      <c r="C64" s="60"/>
      <c r="D64" s="60"/>
      <c r="E64" s="60"/>
      <c r="F64" s="60"/>
      <c r="G64" s="60"/>
      <c r="H64" s="60"/>
      <c r="I64" s="67" t="str">
        <f>IF(B64-表二!C397=0,"正确","错误，请检查")</f>
        <v>正确</v>
      </c>
    </row>
    <row r="65" ht="20.1" customHeight="1" spans="1:9">
      <c r="A65" s="137" t="s">
        <v>321</v>
      </c>
      <c r="B65" s="135">
        <f t="shared" si="1"/>
        <v>0</v>
      </c>
      <c r="C65" s="60"/>
      <c r="D65" s="60"/>
      <c r="E65" s="60"/>
      <c r="F65" s="60"/>
      <c r="G65" s="60"/>
      <c r="H65" s="60"/>
      <c r="I65" s="67" t="str">
        <f>IF(B65-表二!C406=0,"正确","错误，请检查")</f>
        <v>正确</v>
      </c>
    </row>
    <row r="66" ht="20.1" customHeight="1" spans="1:9">
      <c r="A66" s="137" t="s">
        <v>326</v>
      </c>
      <c r="B66" s="135">
        <f t="shared" si="1"/>
        <v>9</v>
      </c>
      <c r="C66" s="60">
        <v>9</v>
      </c>
      <c r="D66" s="60"/>
      <c r="E66" s="60"/>
      <c r="F66" s="60"/>
      <c r="G66" s="60"/>
      <c r="H66" s="60"/>
      <c r="I66" s="67" t="str">
        <f>IF(B66-表二!C412=0,"正确","错误，请检查")</f>
        <v>正确</v>
      </c>
    </row>
    <row r="67" ht="20.1" customHeight="1" spans="1:9">
      <c r="A67" s="137" t="s">
        <v>330</v>
      </c>
      <c r="B67" s="135">
        <f t="shared" si="1"/>
        <v>0</v>
      </c>
      <c r="C67" s="60"/>
      <c r="D67" s="60"/>
      <c r="E67" s="60"/>
      <c r="F67" s="60"/>
      <c r="G67" s="60"/>
      <c r="H67" s="60"/>
      <c r="I67" s="67" t="str">
        <f>IF(B67-表二!C417=0,"正确","错误，请检查")</f>
        <v>正确</v>
      </c>
    </row>
    <row r="68" ht="20.1" customHeight="1" spans="1:9">
      <c r="A68" s="137" t="s">
        <v>334</v>
      </c>
      <c r="B68" s="135">
        <f t="shared" si="1"/>
        <v>0</v>
      </c>
      <c r="C68" s="60"/>
      <c r="D68" s="60"/>
      <c r="E68" s="60"/>
      <c r="F68" s="60"/>
      <c r="G68" s="60"/>
      <c r="H68" s="60"/>
      <c r="I68" s="67" t="str">
        <f>IF(B68-表二!C422=0,"正确","错误，请检查")</f>
        <v>正确</v>
      </c>
    </row>
    <row r="69" ht="20.1" customHeight="1" spans="1:9">
      <c r="A69" s="136" t="s">
        <v>339</v>
      </c>
      <c r="B69" s="135">
        <f t="shared" si="1"/>
        <v>1</v>
      </c>
      <c r="C69" s="60">
        <v>1</v>
      </c>
      <c r="D69" s="60"/>
      <c r="E69" s="60"/>
      <c r="F69" s="60"/>
      <c r="G69" s="60"/>
      <c r="H69" s="60"/>
      <c r="I69" s="67" t="str">
        <f>IF(B69-表二!C427=0,"正确","错误，请检查")</f>
        <v>正确</v>
      </c>
    </row>
    <row r="70" ht="20.1" customHeight="1" spans="1:9">
      <c r="A70" s="136" t="s">
        <v>345</v>
      </c>
      <c r="B70" s="135">
        <f t="shared" si="1"/>
        <v>0</v>
      </c>
      <c r="C70" s="60"/>
      <c r="D70" s="60"/>
      <c r="E70" s="60"/>
      <c r="F70" s="60"/>
      <c r="G70" s="60"/>
      <c r="H70" s="60"/>
      <c r="I70" s="67" t="str">
        <f>IF(B70-表二!C434=0,"正确","错误，请检查")</f>
        <v>正确</v>
      </c>
    </row>
    <row r="71" ht="20.1" customHeight="1" spans="1:9">
      <c r="A71" s="60" t="s">
        <v>349</v>
      </c>
      <c r="B71" s="135">
        <f t="shared" ref="B71:B134" si="7">SUM(C71:H71)</f>
        <v>0</v>
      </c>
      <c r="C71" s="60"/>
      <c r="D71" s="60"/>
      <c r="E71" s="60"/>
      <c r="F71" s="60"/>
      <c r="G71" s="60"/>
      <c r="H71" s="60"/>
      <c r="I71" s="67" t="str">
        <f>IF(B71-表二!C438=0,"正确","错误，请检查")</f>
        <v>正确</v>
      </c>
    </row>
    <row r="72" ht="20.1" customHeight="1" spans="1:9">
      <c r="A72" s="136" t="s">
        <v>353</v>
      </c>
      <c r="B72" s="135">
        <f t="shared" si="7"/>
        <v>6</v>
      </c>
      <c r="C72" s="60">
        <v>6</v>
      </c>
      <c r="D72" s="60"/>
      <c r="E72" s="60"/>
      <c r="F72" s="60"/>
      <c r="G72" s="60"/>
      <c r="H72" s="60"/>
      <c r="I72" s="67" t="str">
        <f>IF(B72-表二!C442=0,"正确","错误，请检查")</f>
        <v>正确</v>
      </c>
    </row>
    <row r="73" ht="20.1" customHeight="1" spans="1:9">
      <c r="A73" s="60" t="s">
        <v>358</v>
      </c>
      <c r="B73" s="135">
        <f t="shared" si="7"/>
        <v>2853</v>
      </c>
      <c r="C73" s="58">
        <f>SUM(C74:C79)</f>
        <v>1805</v>
      </c>
      <c r="D73" s="58">
        <f t="shared" ref="D73:H73" si="8">SUM(D74:D79)</f>
        <v>0</v>
      </c>
      <c r="E73" s="58">
        <f t="shared" si="8"/>
        <v>1048</v>
      </c>
      <c r="F73" s="58">
        <f t="shared" si="8"/>
        <v>0</v>
      </c>
      <c r="G73" s="58">
        <f t="shared" si="8"/>
        <v>0</v>
      </c>
      <c r="H73" s="58">
        <f t="shared" si="8"/>
        <v>0</v>
      </c>
      <c r="I73" s="67" t="str">
        <f>IF(B73-表二!C447=0,"正确","错误，请检查")</f>
        <v>正确</v>
      </c>
    </row>
    <row r="74" ht="20.1" customHeight="1" spans="1:9">
      <c r="A74" s="60" t="s">
        <v>359</v>
      </c>
      <c r="B74" s="135">
        <f t="shared" si="7"/>
        <v>2026</v>
      </c>
      <c r="C74" s="60">
        <v>978</v>
      </c>
      <c r="D74" s="60"/>
      <c r="E74" s="60">
        <v>1048</v>
      </c>
      <c r="F74" s="60"/>
      <c r="G74" s="60"/>
      <c r="H74" s="60"/>
      <c r="I74" s="67" t="str">
        <f>IF(B74-表二!C448=0,"正确","错误，请检查")</f>
        <v>正确</v>
      </c>
    </row>
    <row r="75" ht="20.1" customHeight="1" spans="1:9">
      <c r="A75" s="60" t="s">
        <v>372</v>
      </c>
      <c r="B75" s="135">
        <f t="shared" si="7"/>
        <v>308</v>
      </c>
      <c r="C75" s="60">
        <v>308</v>
      </c>
      <c r="D75" s="60"/>
      <c r="E75" s="60"/>
      <c r="F75" s="60"/>
      <c r="G75" s="60"/>
      <c r="H75" s="60"/>
      <c r="I75" s="67" t="str">
        <f>IF(B75-表二!C464=0,"正确","错误，请检查")</f>
        <v>正确</v>
      </c>
    </row>
    <row r="76" ht="20.1" customHeight="1" spans="1:9">
      <c r="A76" s="60" t="s">
        <v>377</v>
      </c>
      <c r="B76" s="135">
        <f t="shared" si="7"/>
        <v>87</v>
      </c>
      <c r="C76" s="60">
        <v>87</v>
      </c>
      <c r="D76" s="60"/>
      <c r="E76" s="60"/>
      <c r="F76" s="60"/>
      <c r="G76" s="60"/>
      <c r="H76" s="60"/>
      <c r="I76" s="67" t="str">
        <f>IF(B76-表二!C472=0,"正确","错误，请检查")</f>
        <v>正确</v>
      </c>
    </row>
    <row r="77" ht="20.1" customHeight="1" spans="1:9">
      <c r="A77" s="60" t="s">
        <v>385</v>
      </c>
      <c r="B77" s="135">
        <f t="shared" si="7"/>
        <v>0</v>
      </c>
      <c r="C77" s="60"/>
      <c r="D77" s="60"/>
      <c r="E77" s="60"/>
      <c r="F77" s="60"/>
      <c r="G77" s="60"/>
      <c r="H77" s="60"/>
      <c r="I77" s="67" t="str">
        <f>IF(B77-表二!C483=0,"正确","错误，请检查")</f>
        <v>正确</v>
      </c>
    </row>
    <row r="78" ht="20.1" customHeight="1" spans="1:9">
      <c r="A78" s="60" t="s">
        <v>391</v>
      </c>
      <c r="B78" s="135">
        <f t="shared" si="7"/>
        <v>406</v>
      </c>
      <c r="C78" s="60">
        <v>406</v>
      </c>
      <c r="D78" s="60"/>
      <c r="E78" s="60"/>
      <c r="F78" s="60"/>
      <c r="G78" s="60"/>
      <c r="H78" s="60"/>
      <c r="I78" s="67" t="str">
        <f>IF(B78-表二!C492=0,"正确","错误，请检查")</f>
        <v>正确</v>
      </c>
    </row>
    <row r="79" ht="20.1" customHeight="1" spans="1:9">
      <c r="A79" s="60" t="s">
        <v>396</v>
      </c>
      <c r="B79" s="135">
        <f t="shared" si="7"/>
        <v>26</v>
      </c>
      <c r="C79" s="60">
        <v>26</v>
      </c>
      <c r="D79" s="60"/>
      <c r="E79" s="60"/>
      <c r="F79" s="60"/>
      <c r="G79" s="60"/>
      <c r="H79" s="60"/>
      <c r="I79" s="67" t="str">
        <f>IF(B79-表二!C500=0,"正确","错误，请检查")</f>
        <v>正确</v>
      </c>
    </row>
    <row r="80" ht="20.1" customHeight="1" spans="1:9">
      <c r="A80" s="60" t="s">
        <v>400</v>
      </c>
      <c r="B80" s="135">
        <f t="shared" si="7"/>
        <v>20718</v>
      </c>
      <c r="C80" s="58">
        <f>SUM(C81:C101)</f>
        <v>20592</v>
      </c>
      <c r="D80" s="58">
        <f t="shared" ref="D80:H80" si="9">SUM(D81:D101)</f>
        <v>114</v>
      </c>
      <c r="E80" s="58">
        <f t="shared" si="9"/>
        <v>12</v>
      </c>
      <c r="F80" s="58">
        <f t="shared" si="9"/>
        <v>0</v>
      </c>
      <c r="G80" s="58">
        <f t="shared" si="9"/>
        <v>0</v>
      </c>
      <c r="H80" s="58">
        <f t="shared" si="9"/>
        <v>0</v>
      </c>
      <c r="I80" s="67" t="str">
        <f>IF(B80-表二!C504=0,"正确","错误，请检查")</f>
        <v>正确</v>
      </c>
    </row>
    <row r="81" ht="20.1" customHeight="1" spans="1:9">
      <c r="A81" s="60" t="s">
        <v>401</v>
      </c>
      <c r="B81" s="135">
        <f t="shared" si="7"/>
        <v>574</v>
      </c>
      <c r="C81" s="60">
        <v>520</v>
      </c>
      <c r="D81" s="60">
        <v>54</v>
      </c>
      <c r="E81" s="60"/>
      <c r="F81" s="60"/>
      <c r="G81" s="60"/>
      <c r="H81" s="60"/>
      <c r="I81" s="67" t="str">
        <f>IF(B81-表二!C505=0,"正确","错误，请检查")</f>
        <v>正确</v>
      </c>
    </row>
    <row r="82" ht="20.1" customHeight="1" spans="1:9">
      <c r="A82" s="60" t="s">
        <v>415</v>
      </c>
      <c r="B82" s="135">
        <f t="shared" si="7"/>
        <v>317</v>
      </c>
      <c r="C82" s="60">
        <v>317</v>
      </c>
      <c r="D82" s="60"/>
      <c r="E82" s="60"/>
      <c r="F82" s="60"/>
      <c r="G82" s="60"/>
      <c r="H82" s="60"/>
      <c r="I82" s="67" t="str">
        <f>IF(B82-表二!C524=0,"正确","错误，请检查")</f>
        <v>正确</v>
      </c>
    </row>
    <row r="83" ht="20.1" customHeight="1" spans="1:9">
      <c r="A83" s="60" t="s">
        <v>420</v>
      </c>
      <c r="B83" s="135">
        <f t="shared" si="7"/>
        <v>0</v>
      </c>
      <c r="C83" s="60"/>
      <c r="D83" s="60"/>
      <c r="E83" s="60"/>
      <c r="F83" s="60"/>
      <c r="G83" s="60"/>
      <c r="H83" s="60"/>
      <c r="I83" s="67" t="str">
        <f>IF(B83-表二!C532=0,"正确","错误，请检查")</f>
        <v>正确</v>
      </c>
    </row>
    <row r="84" ht="20.1" customHeight="1" spans="1:9">
      <c r="A84" s="60" t="s">
        <v>422</v>
      </c>
      <c r="B84" s="135">
        <f t="shared" si="7"/>
        <v>10010</v>
      </c>
      <c r="C84" s="60">
        <v>10010</v>
      </c>
      <c r="D84" s="60"/>
      <c r="E84" s="60"/>
      <c r="F84" s="60"/>
      <c r="G84" s="60"/>
      <c r="H84" s="60"/>
      <c r="I84" s="67" t="str">
        <f>IF(B84-表二!C534=0,"正确","错误，请检查")</f>
        <v>正确</v>
      </c>
    </row>
    <row r="85" ht="20.1" customHeight="1" spans="1:9">
      <c r="A85" s="60" t="s">
        <v>431</v>
      </c>
      <c r="B85" s="135">
        <f t="shared" si="7"/>
        <v>0</v>
      </c>
      <c r="C85" s="60"/>
      <c r="D85" s="60"/>
      <c r="E85" s="60"/>
      <c r="F85" s="60"/>
      <c r="G85" s="60"/>
      <c r="H85" s="60"/>
      <c r="I85" s="67" t="str">
        <f>IF(B85-表二!C543=0,"正确","错误，请检查")</f>
        <v>正确</v>
      </c>
    </row>
    <row r="86" ht="20.1" customHeight="1" spans="1:9">
      <c r="A86" s="60" t="s">
        <v>435</v>
      </c>
      <c r="B86" s="135">
        <f t="shared" si="7"/>
        <v>448</v>
      </c>
      <c r="C86" s="60">
        <v>448</v>
      </c>
      <c r="D86" s="60"/>
      <c r="E86" s="60"/>
      <c r="F86" s="60"/>
      <c r="G86" s="60"/>
      <c r="H86" s="60"/>
      <c r="I86" s="67" t="str">
        <f>IF(B86-表二!C547=0,"正确","错误，请检查")</f>
        <v>正确</v>
      </c>
    </row>
    <row r="87" ht="20.1" customHeight="1" spans="1:9">
      <c r="A87" s="60" t="s">
        <v>445</v>
      </c>
      <c r="B87" s="135">
        <f t="shared" si="7"/>
        <v>911</v>
      </c>
      <c r="C87" s="60">
        <v>911</v>
      </c>
      <c r="D87" s="60"/>
      <c r="E87" s="60"/>
      <c r="F87" s="60"/>
      <c r="G87" s="60"/>
      <c r="H87" s="60"/>
      <c r="I87" s="67" t="str">
        <f>IF(B87-表二!C557=0,"正确","错误，请检查")</f>
        <v>正确</v>
      </c>
    </row>
    <row r="88" ht="20.1" customHeight="1" spans="1:9">
      <c r="A88" s="60" t="s">
        <v>453</v>
      </c>
      <c r="B88" s="135">
        <f t="shared" si="7"/>
        <v>98</v>
      </c>
      <c r="C88" s="60">
        <v>98</v>
      </c>
      <c r="D88" s="60"/>
      <c r="E88" s="60"/>
      <c r="F88" s="60"/>
      <c r="G88" s="60"/>
      <c r="H88" s="60"/>
      <c r="I88" s="67" t="str">
        <f>IF(B88-表二!C565=0,"正确","错误，请检查")</f>
        <v>正确</v>
      </c>
    </row>
    <row r="89" ht="20.1" customHeight="1" spans="1:9">
      <c r="A89" s="60" t="s">
        <v>460</v>
      </c>
      <c r="B89" s="135">
        <f t="shared" si="7"/>
        <v>179</v>
      </c>
      <c r="C89" s="60">
        <v>179</v>
      </c>
      <c r="D89" s="60"/>
      <c r="E89" s="60"/>
      <c r="F89" s="60"/>
      <c r="G89" s="60"/>
      <c r="H89" s="60"/>
      <c r="I89" s="67" t="str">
        <f>IF(B89-表二!C572=0,"正确","错误，请检查")</f>
        <v>正确</v>
      </c>
    </row>
    <row r="90" ht="20.1" customHeight="1" spans="1:9">
      <c r="A90" s="60" t="s">
        <v>468</v>
      </c>
      <c r="B90" s="135">
        <f t="shared" si="7"/>
        <v>325</v>
      </c>
      <c r="C90" s="60">
        <v>265</v>
      </c>
      <c r="D90" s="60">
        <v>60</v>
      </c>
      <c r="E90" s="60"/>
      <c r="F90" s="60"/>
      <c r="G90" s="60"/>
      <c r="H90" s="60"/>
      <c r="I90" s="67" t="str">
        <f>IF(B90-表二!C580=0,"正确","错误，请检查")</f>
        <v>正确</v>
      </c>
    </row>
    <row r="91" ht="20.1" customHeight="1" spans="1:9">
      <c r="A91" s="60" t="s">
        <v>474</v>
      </c>
      <c r="B91" s="135">
        <f t="shared" si="7"/>
        <v>0</v>
      </c>
      <c r="C91" s="60"/>
      <c r="D91" s="60"/>
      <c r="E91" s="60"/>
      <c r="F91" s="60"/>
      <c r="G91" s="60"/>
      <c r="H91" s="60"/>
      <c r="I91" s="67" t="str">
        <f>IF(B91-表二!C589=0,"正确","错误，请检查")</f>
        <v>正确</v>
      </c>
    </row>
    <row r="92" ht="20.1" customHeight="1" spans="1:9">
      <c r="A92" s="60" t="s">
        <v>476</v>
      </c>
      <c r="B92" s="135">
        <f t="shared" si="7"/>
        <v>2985</v>
      </c>
      <c r="C92" s="60">
        <v>2985</v>
      </c>
      <c r="D92" s="60"/>
      <c r="E92" s="60"/>
      <c r="F92" s="60"/>
      <c r="G92" s="60"/>
      <c r="H92" s="60"/>
      <c r="I92" s="67" t="str">
        <f>IF(B92-表二!C594=0,"正确","错误，请检查")</f>
        <v>正确</v>
      </c>
    </row>
    <row r="93" ht="20.1" customHeight="1" spans="1:9">
      <c r="A93" s="60" t="s">
        <v>479</v>
      </c>
      <c r="B93" s="135">
        <f t="shared" si="7"/>
        <v>0</v>
      </c>
      <c r="C93" s="60"/>
      <c r="D93" s="60"/>
      <c r="E93" s="60"/>
      <c r="F93" s="60"/>
      <c r="G93" s="60"/>
      <c r="H93" s="60"/>
      <c r="I93" s="67" t="str">
        <f>IF(B93-表二!C597=0,"正确","错误，请检查")</f>
        <v>正确</v>
      </c>
    </row>
    <row r="94" ht="20.1" customHeight="1" spans="1:9">
      <c r="A94" s="60" t="s">
        <v>482</v>
      </c>
      <c r="B94" s="135">
        <f t="shared" si="7"/>
        <v>29</v>
      </c>
      <c r="C94" s="60">
        <v>17</v>
      </c>
      <c r="D94" s="60"/>
      <c r="E94" s="60">
        <v>12</v>
      </c>
      <c r="F94" s="60"/>
      <c r="G94" s="60"/>
      <c r="H94" s="60"/>
      <c r="I94" s="67" t="str">
        <f>IF(B94-表二!C600=0,"正确","错误，请检查")</f>
        <v>正确</v>
      </c>
    </row>
    <row r="95" ht="20.1" customHeight="1" spans="1:9">
      <c r="A95" s="60" t="s">
        <v>485</v>
      </c>
      <c r="B95" s="135">
        <f t="shared" si="7"/>
        <v>0</v>
      </c>
      <c r="C95" s="60"/>
      <c r="D95" s="60"/>
      <c r="E95" s="60"/>
      <c r="F95" s="60"/>
      <c r="G95" s="60"/>
      <c r="H95" s="60"/>
      <c r="I95" s="67" t="str">
        <f>IF(B95-表二!C603=0,"正确","错误，请检查")</f>
        <v>正确</v>
      </c>
    </row>
    <row r="96" ht="20.1" customHeight="1" spans="1:9">
      <c r="A96" s="60" t="s">
        <v>488</v>
      </c>
      <c r="B96" s="135">
        <f t="shared" si="7"/>
        <v>0</v>
      </c>
      <c r="C96" s="60"/>
      <c r="D96" s="60"/>
      <c r="E96" s="60"/>
      <c r="F96" s="60"/>
      <c r="G96" s="60"/>
      <c r="H96" s="60"/>
      <c r="I96" s="67" t="str">
        <f>IF(B96-表二!C606=0,"正确","错误，请检查")</f>
        <v>正确</v>
      </c>
    </row>
    <row r="97" ht="20.1" customHeight="1" spans="1:9">
      <c r="A97" s="60" t="s">
        <v>491</v>
      </c>
      <c r="B97" s="135">
        <f t="shared" si="7"/>
        <v>4443</v>
      </c>
      <c r="C97" s="60">
        <v>4443</v>
      </c>
      <c r="D97" s="60"/>
      <c r="E97" s="60"/>
      <c r="F97" s="60"/>
      <c r="G97" s="60"/>
      <c r="H97" s="60"/>
      <c r="I97" s="67" t="str">
        <f>IF(B97-表二!C609=0,"正确","错误，请检查")</f>
        <v>正确</v>
      </c>
    </row>
    <row r="98" ht="20.1" customHeight="1" spans="1:9">
      <c r="A98" s="60" t="s">
        <v>495</v>
      </c>
      <c r="B98" s="135">
        <f t="shared" si="7"/>
        <v>0</v>
      </c>
      <c r="C98" s="60"/>
      <c r="D98" s="60"/>
      <c r="E98" s="60"/>
      <c r="F98" s="60"/>
      <c r="G98" s="60"/>
      <c r="H98" s="60"/>
      <c r="I98" s="67" t="str">
        <f>IF(B98-表二!C613=0,"正确","错误，请检查")</f>
        <v>正确</v>
      </c>
    </row>
    <row r="99" ht="20.1" customHeight="1" spans="1:9">
      <c r="A99" s="61" t="s">
        <v>499</v>
      </c>
      <c r="B99" s="135">
        <f t="shared" si="7"/>
        <v>189</v>
      </c>
      <c r="C99" s="60">
        <v>189</v>
      </c>
      <c r="D99" s="60"/>
      <c r="E99" s="60"/>
      <c r="F99" s="60"/>
      <c r="G99" s="60"/>
      <c r="H99" s="60"/>
      <c r="I99" s="67" t="str">
        <f>IF(B99-表二!C617=0,"正确","错误，请检查")</f>
        <v>正确</v>
      </c>
    </row>
    <row r="100" ht="20.1" customHeight="1" spans="1:9">
      <c r="A100" s="60" t="s">
        <v>503</v>
      </c>
      <c r="B100" s="135">
        <f t="shared" si="7"/>
        <v>210</v>
      </c>
      <c r="C100" s="60">
        <v>210</v>
      </c>
      <c r="D100" s="60"/>
      <c r="E100" s="60"/>
      <c r="F100" s="60"/>
      <c r="G100" s="60"/>
      <c r="H100" s="60"/>
      <c r="I100" s="67" t="str">
        <f>IF(B100-表二!C625=0,"正确","错误，请检查")</f>
        <v>正确</v>
      </c>
    </row>
    <row r="101" ht="20.1" customHeight="1" spans="1:9">
      <c r="A101" s="60" t="s">
        <v>506</v>
      </c>
      <c r="B101" s="135">
        <f t="shared" si="7"/>
        <v>0</v>
      </c>
      <c r="C101" s="60"/>
      <c r="D101" s="60"/>
      <c r="E101" s="60"/>
      <c r="F101" s="60"/>
      <c r="G101" s="60"/>
      <c r="H101" s="60"/>
      <c r="I101" s="67" t="str">
        <f>IF(B101-表二!C628=0,"正确","错误，请检查")</f>
        <v>正确</v>
      </c>
    </row>
    <row r="102" ht="20.1" customHeight="1" spans="1:9">
      <c r="A102" s="60" t="s">
        <v>507</v>
      </c>
      <c r="B102" s="135">
        <f t="shared" si="7"/>
        <v>18113</v>
      </c>
      <c r="C102" s="58">
        <f>SUM(C103:C115)</f>
        <v>16585</v>
      </c>
      <c r="D102" s="58">
        <f t="shared" ref="D102:H102" si="10">SUM(D103:D115)</f>
        <v>173</v>
      </c>
      <c r="E102" s="58">
        <f t="shared" si="10"/>
        <v>1355</v>
      </c>
      <c r="F102" s="58">
        <f t="shared" si="10"/>
        <v>0</v>
      </c>
      <c r="G102" s="58">
        <f t="shared" si="10"/>
        <v>0</v>
      </c>
      <c r="H102" s="58">
        <f t="shared" si="10"/>
        <v>0</v>
      </c>
      <c r="I102" s="67" t="str">
        <f>IF(B102-表二!C629=0,"正确","错误，请检查")</f>
        <v>正确</v>
      </c>
    </row>
    <row r="103" ht="20.1" customHeight="1" spans="1:9">
      <c r="A103" s="60" t="s">
        <v>508</v>
      </c>
      <c r="B103" s="135">
        <f t="shared" si="7"/>
        <v>424</v>
      </c>
      <c r="C103" s="60">
        <v>424</v>
      </c>
      <c r="D103" s="60"/>
      <c r="E103" s="60"/>
      <c r="F103" s="60"/>
      <c r="G103" s="60"/>
      <c r="H103" s="60"/>
      <c r="I103" s="67" t="str">
        <f>IF(B103-表二!C630=0,"正确","错误，请检查")</f>
        <v>正确</v>
      </c>
    </row>
    <row r="104" ht="20.1" customHeight="1" spans="1:9">
      <c r="A104" s="60" t="s">
        <v>510</v>
      </c>
      <c r="B104" s="135">
        <f t="shared" si="7"/>
        <v>2659</v>
      </c>
      <c r="C104" s="60">
        <v>1306</v>
      </c>
      <c r="D104" s="60"/>
      <c r="E104" s="60">
        <v>1353</v>
      </c>
      <c r="F104" s="60"/>
      <c r="G104" s="60"/>
      <c r="H104" s="60"/>
      <c r="I104" s="67" t="str">
        <f>IF(B104-表二!C635=0,"正确","错误，请检查")</f>
        <v>正确</v>
      </c>
    </row>
    <row r="105" ht="20.1" customHeight="1" spans="1:9">
      <c r="A105" s="60" t="s">
        <v>524</v>
      </c>
      <c r="B105" s="135">
        <f t="shared" si="7"/>
        <v>2283</v>
      </c>
      <c r="C105" s="60">
        <v>2283</v>
      </c>
      <c r="D105" s="60"/>
      <c r="E105" s="60"/>
      <c r="F105" s="60"/>
      <c r="G105" s="60"/>
      <c r="H105" s="60"/>
      <c r="I105" s="67" t="str">
        <f>IF(B105-表二!C649=0,"正确","错误，请检查")</f>
        <v>正确</v>
      </c>
    </row>
    <row r="106" ht="20.1" customHeight="1" spans="1:9">
      <c r="A106" s="60" t="s">
        <v>528</v>
      </c>
      <c r="B106" s="135">
        <f t="shared" si="7"/>
        <v>2466</v>
      </c>
      <c r="C106" s="60">
        <v>2293</v>
      </c>
      <c r="D106" s="60">
        <v>173</v>
      </c>
      <c r="E106" s="60"/>
      <c r="F106" s="60"/>
      <c r="G106" s="60"/>
      <c r="H106" s="60"/>
      <c r="I106" s="67" t="str">
        <f>IF(B106-表二!C653=0,"正确","错误，请检查")</f>
        <v>正确</v>
      </c>
    </row>
    <row r="107" ht="20.1" customHeight="1" spans="1:9">
      <c r="A107" s="60" t="s">
        <v>540</v>
      </c>
      <c r="B107" s="135">
        <f t="shared" si="7"/>
        <v>40</v>
      </c>
      <c r="C107" s="60">
        <v>40</v>
      </c>
      <c r="D107" s="60"/>
      <c r="E107" s="60"/>
      <c r="F107" s="60"/>
      <c r="G107" s="60"/>
      <c r="H107" s="60"/>
      <c r="I107" s="67" t="str">
        <f>IF(B107-表二!C665=0,"正确","错误，请检查")</f>
        <v>正确</v>
      </c>
    </row>
    <row r="108" ht="20.1" customHeight="1" spans="1:9">
      <c r="A108" s="60" t="s">
        <v>543</v>
      </c>
      <c r="B108" s="135">
        <f t="shared" si="7"/>
        <v>1314</v>
      </c>
      <c r="C108" s="60">
        <v>1314</v>
      </c>
      <c r="D108" s="60"/>
      <c r="E108" s="60"/>
      <c r="F108" s="60"/>
      <c r="G108" s="60"/>
      <c r="H108" s="60"/>
      <c r="I108" s="67" t="str">
        <f>IF(B108-表二!C668=0,"正确","错误，请检查")</f>
        <v>正确</v>
      </c>
    </row>
    <row r="109" ht="20.1" customHeight="1" spans="1:9">
      <c r="A109" s="60" t="s">
        <v>547</v>
      </c>
      <c r="B109" s="135">
        <f t="shared" si="7"/>
        <v>0</v>
      </c>
      <c r="C109" s="60"/>
      <c r="D109" s="60"/>
      <c r="E109" s="60"/>
      <c r="F109" s="60"/>
      <c r="G109" s="60"/>
      <c r="H109" s="60"/>
      <c r="I109" s="67" t="str">
        <f>IF(B109-表二!C672=0,"正确","错误，请检查")</f>
        <v>正确</v>
      </c>
    </row>
    <row r="110" ht="20.1" customHeight="1" spans="1:9">
      <c r="A110" s="60" t="s">
        <v>552</v>
      </c>
      <c r="B110" s="135">
        <f t="shared" si="7"/>
        <v>8201</v>
      </c>
      <c r="C110" s="60">
        <v>8201</v>
      </c>
      <c r="D110" s="60"/>
      <c r="E110" s="60"/>
      <c r="F110" s="60"/>
      <c r="G110" s="60"/>
      <c r="H110" s="60"/>
      <c r="I110" s="67" t="str">
        <f>IF(B110-表二!C677=0,"正确","错误，请检查")</f>
        <v>正确</v>
      </c>
    </row>
    <row r="111" ht="20.1" customHeight="1" spans="1:9">
      <c r="A111" s="60" t="s">
        <v>556</v>
      </c>
      <c r="B111" s="135">
        <f t="shared" si="7"/>
        <v>80</v>
      </c>
      <c r="C111" s="60">
        <v>80</v>
      </c>
      <c r="D111" s="60"/>
      <c r="E111" s="60"/>
      <c r="F111" s="60"/>
      <c r="G111" s="60"/>
      <c r="H111" s="60"/>
      <c r="I111" s="67" t="str">
        <f>IF(B111-表二!C681=0,"正确","错误，请检查")</f>
        <v>正确</v>
      </c>
    </row>
    <row r="112" ht="20.1" customHeight="1" spans="1:9">
      <c r="A112" s="60" t="s">
        <v>560</v>
      </c>
      <c r="B112" s="135">
        <f t="shared" si="7"/>
        <v>29</v>
      </c>
      <c r="C112" s="60">
        <v>29</v>
      </c>
      <c r="D112" s="60"/>
      <c r="E112" s="60"/>
      <c r="F112" s="60"/>
      <c r="G112" s="60"/>
      <c r="H112" s="60"/>
      <c r="I112" s="67" t="str">
        <f>IF(B112-表二!C685=0,"正确","错误，请检查")</f>
        <v>正确</v>
      </c>
    </row>
    <row r="113" ht="20.1" customHeight="1" spans="1:9">
      <c r="A113" s="60" t="s">
        <v>563</v>
      </c>
      <c r="B113" s="135">
        <f t="shared" si="7"/>
        <v>301</v>
      </c>
      <c r="C113" s="60">
        <v>301</v>
      </c>
      <c r="D113" s="60"/>
      <c r="E113" s="60"/>
      <c r="F113" s="60"/>
      <c r="G113" s="60"/>
      <c r="H113" s="60"/>
      <c r="I113" s="67" t="str">
        <f>IF(B113-表二!C688=0,"正确","错误，请检查")</f>
        <v>正确</v>
      </c>
    </row>
    <row r="114" ht="20.1" customHeight="1" spans="1:9">
      <c r="A114" s="60" t="s">
        <v>567</v>
      </c>
      <c r="B114" s="135">
        <f t="shared" si="7"/>
        <v>314</v>
      </c>
      <c r="C114" s="60">
        <v>314</v>
      </c>
      <c r="D114" s="60"/>
      <c r="E114" s="60"/>
      <c r="F114" s="60"/>
      <c r="G114" s="60"/>
      <c r="H114" s="60"/>
      <c r="I114" s="67" t="str">
        <f>IF(B114-表二!C697=0,"正确","错误，请检查")</f>
        <v>正确</v>
      </c>
    </row>
    <row r="115" ht="20.1" customHeight="1" spans="1:9">
      <c r="A115" s="140" t="s">
        <v>568</v>
      </c>
      <c r="B115" s="135">
        <f t="shared" si="7"/>
        <v>2</v>
      </c>
      <c r="C115" s="60"/>
      <c r="D115" s="60"/>
      <c r="E115" s="60">
        <v>2</v>
      </c>
      <c r="F115" s="60"/>
      <c r="G115" s="60"/>
      <c r="H115" s="60"/>
      <c r="I115" s="67" t="str">
        <f>IF(B115-表二!C698=0,"正确","错误，请检查")</f>
        <v>正确</v>
      </c>
    </row>
    <row r="116" ht="20.1" customHeight="1" spans="1:9">
      <c r="A116" s="140" t="s">
        <v>569</v>
      </c>
      <c r="B116" s="135">
        <f t="shared" si="7"/>
        <v>3086</v>
      </c>
      <c r="C116" s="58">
        <f>SUM(C117:C131)</f>
        <v>3003</v>
      </c>
      <c r="D116" s="58">
        <f t="shared" ref="D116:H116" si="11">SUM(D117:D131)</f>
        <v>0</v>
      </c>
      <c r="E116" s="58">
        <f t="shared" si="11"/>
        <v>83</v>
      </c>
      <c r="F116" s="58">
        <f t="shared" si="11"/>
        <v>0</v>
      </c>
      <c r="G116" s="58">
        <f t="shared" si="11"/>
        <v>0</v>
      </c>
      <c r="H116" s="58">
        <f t="shared" si="11"/>
        <v>0</v>
      </c>
      <c r="I116" s="67" t="str">
        <f>IF(B116-表二!C699=0,"正确","错误，请检查")</f>
        <v>正确</v>
      </c>
    </row>
    <row r="117" ht="20.1" customHeight="1" spans="1:9">
      <c r="A117" s="140" t="s">
        <v>570</v>
      </c>
      <c r="B117" s="135">
        <f t="shared" si="7"/>
        <v>75</v>
      </c>
      <c r="C117" s="60">
        <v>75</v>
      </c>
      <c r="D117" s="60"/>
      <c r="E117" s="60"/>
      <c r="F117" s="60"/>
      <c r="G117" s="60"/>
      <c r="H117" s="60"/>
      <c r="I117" s="67" t="str">
        <f>IF(B117-表二!C700=0,"正确","错误，请检查")</f>
        <v>正确</v>
      </c>
    </row>
    <row r="118" ht="20.1" customHeight="1" spans="1:9">
      <c r="A118" s="140" t="s">
        <v>577</v>
      </c>
      <c r="B118" s="135">
        <f t="shared" si="7"/>
        <v>44</v>
      </c>
      <c r="C118" s="60">
        <v>44</v>
      </c>
      <c r="D118" s="60"/>
      <c r="E118" s="60"/>
      <c r="F118" s="60"/>
      <c r="G118" s="60"/>
      <c r="H118" s="60"/>
      <c r="I118" s="67" t="str">
        <f>IF(B118-表二!C710=0,"正确","错误，请检查")</f>
        <v>正确</v>
      </c>
    </row>
    <row r="119" ht="20.1" customHeight="1" spans="1:9">
      <c r="A119" s="140" t="s">
        <v>581</v>
      </c>
      <c r="B119" s="135">
        <f t="shared" si="7"/>
        <v>30</v>
      </c>
      <c r="C119" s="60">
        <v>30</v>
      </c>
      <c r="D119" s="60"/>
      <c r="E119" s="60"/>
      <c r="F119" s="60"/>
      <c r="G119" s="60"/>
      <c r="H119" s="60"/>
      <c r="I119" s="67" t="str">
        <f>IF(B119-表二!C714=0,"正确","错误，请检查")</f>
        <v>正确</v>
      </c>
    </row>
    <row r="120" ht="20.1" customHeight="1" spans="1:9">
      <c r="A120" s="140" t="s">
        <v>590</v>
      </c>
      <c r="B120" s="135">
        <f t="shared" si="7"/>
        <v>2850</v>
      </c>
      <c r="C120" s="60">
        <v>2850</v>
      </c>
      <c r="D120" s="60"/>
      <c r="E120" s="60"/>
      <c r="F120" s="60"/>
      <c r="G120" s="60"/>
      <c r="H120" s="60"/>
      <c r="I120" s="67" t="str">
        <f>IF(B120-表二!C723=0,"正确","错误，请检查")</f>
        <v>正确</v>
      </c>
    </row>
    <row r="121" ht="20.1" customHeight="1" spans="1:9">
      <c r="A121" s="140" t="s">
        <v>595</v>
      </c>
      <c r="B121" s="135">
        <f t="shared" si="7"/>
        <v>3</v>
      </c>
      <c r="C121" s="60">
        <v>3</v>
      </c>
      <c r="D121" s="60"/>
      <c r="E121" s="60"/>
      <c r="F121" s="60"/>
      <c r="G121" s="60"/>
      <c r="H121" s="60"/>
      <c r="I121" s="67" t="str">
        <f>IF(B121-表二!C728=0,"正确","错误，请检查")</f>
        <v>正确</v>
      </c>
    </row>
    <row r="122" ht="20.1" customHeight="1" spans="1:9">
      <c r="A122" s="140" t="s">
        <v>602</v>
      </c>
      <c r="B122" s="135">
        <f t="shared" si="7"/>
        <v>1</v>
      </c>
      <c r="C122" s="60"/>
      <c r="D122" s="60"/>
      <c r="E122" s="60">
        <v>1</v>
      </c>
      <c r="F122" s="60"/>
      <c r="G122" s="60"/>
      <c r="H122" s="60"/>
      <c r="I122" s="67" t="str">
        <f>IF(B122-表二!C735=0,"正确","错误，请检查")</f>
        <v>正确</v>
      </c>
    </row>
    <row r="123" ht="20.1" customHeight="1" spans="1:9">
      <c r="A123" s="140" t="s">
        <v>608</v>
      </c>
      <c r="B123" s="135">
        <f t="shared" si="7"/>
        <v>0</v>
      </c>
      <c r="C123" s="60"/>
      <c r="D123" s="60"/>
      <c r="E123" s="60"/>
      <c r="F123" s="60"/>
      <c r="G123" s="60"/>
      <c r="H123" s="60"/>
      <c r="I123" s="67" t="str">
        <f>IF(B123-表二!C741=0,"正确","错误，请检查")</f>
        <v>正确</v>
      </c>
    </row>
    <row r="124" ht="20.1" customHeight="1" spans="1:9">
      <c r="A124" s="140" t="s">
        <v>611</v>
      </c>
      <c r="B124" s="135">
        <f t="shared" si="7"/>
        <v>0</v>
      </c>
      <c r="C124" s="60"/>
      <c r="D124" s="60"/>
      <c r="E124" s="60"/>
      <c r="F124" s="60"/>
      <c r="G124" s="60"/>
      <c r="H124" s="60"/>
      <c r="I124" s="67" t="str">
        <f>IF(B124-表二!C744=0,"正确","错误，请检查")</f>
        <v>正确</v>
      </c>
    </row>
    <row r="125" ht="20.1" customHeight="1" spans="1:9">
      <c r="A125" s="140" t="s">
        <v>614</v>
      </c>
      <c r="B125" s="135">
        <f t="shared" si="7"/>
        <v>0</v>
      </c>
      <c r="C125" s="60"/>
      <c r="D125" s="60"/>
      <c r="E125" s="60"/>
      <c r="F125" s="60"/>
      <c r="G125" s="60"/>
      <c r="H125" s="60"/>
      <c r="I125" s="67" t="str">
        <f>IF(B125-表二!C747=0,"正确","错误，请检查")</f>
        <v>正确</v>
      </c>
    </row>
    <row r="126" ht="20.1" customHeight="1" spans="1:9">
      <c r="A126" s="140" t="s">
        <v>615</v>
      </c>
      <c r="B126" s="135">
        <f t="shared" si="7"/>
        <v>5</v>
      </c>
      <c r="C126" s="60"/>
      <c r="D126" s="60"/>
      <c r="E126" s="60">
        <v>5</v>
      </c>
      <c r="F126" s="60"/>
      <c r="G126" s="60"/>
      <c r="H126" s="60"/>
      <c r="I126" s="67" t="str">
        <f>IF(B126-表二!C748=0,"正确","错误，请检查")</f>
        <v>正确</v>
      </c>
    </row>
    <row r="127" ht="20.1" customHeight="1" spans="1:9">
      <c r="A127" s="140" t="s">
        <v>616</v>
      </c>
      <c r="B127" s="135">
        <f t="shared" si="7"/>
        <v>1</v>
      </c>
      <c r="C127" s="60">
        <v>1</v>
      </c>
      <c r="D127" s="60"/>
      <c r="E127" s="60"/>
      <c r="F127" s="60"/>
      <c r="G127" s="60"/>
      <c r="H127" s="60"/>
      <c r="I127" s="67" t="str">
        <f>IF(B127-表二!C749=0,"正确","错误，请检查")</f>
        <v>正确</v>
      </c>
    </row>
    <row r="128" ht="20.1" customHeight="1" spans="1:9">
      <c r="A128" s="140" t="s">
        <v>622</v>
      </c>
      <c r="B128" s="135">
        <f t="shared" si="7"/>
        <v>0</v>
      </c>
      <c r="C128" s="60"/>
      <c r="D128" s="60"/>
      <c r="E128" s="60"/>
      <c r="F128" s="60"/>
      <c r="G128" s="60"/>
      <c r="H128" s="60"/>
      <c r="I128" s="67" t="str">
        <f>IF(B128-表二!C755=0,"正确","错误，请检查")</f>
        <v>正确</v>
      </c>
    </row>
    <row r="129" ht="20.1" customHeight="1" spans="1:9">
      <c r="A129" s="140" t="s">
        <v>623</v>
      </c>
      <c r="B129" s="135">
        <f t="shared" si="7"/>
        <v>0</v>
      </c>
      <c r="C129" s="60"/>
      <c r="D129" s="60"/>
      <c r="E129" s="60"/>
      <c r="F129" s="60"/>
      <c r="G129" s="60"/>
      <c r="H129" s="60"/>
      <c r="I129" s="67" t="str">
        <f>IF(B129-表二!C756=0,"正确","错误，请检查")</f>
        <v>正确</v>
      </c>
    </row>
    <row r="130" ht="20.1" customHeight="1" spans="1:9">
      <c r="A130" s="140" t="s">
        <v>624</v>
      </c>
      <c r="B130" s="135">
        <f t="shared" si="7"/>
        <v>0</v>
      </c>
      <c r="C130" s="60"/>
      <c r="D130" s="60"/>
      <c r="E130" s="60"/>
      <c r="F130" s="60"/>
      <c r="G130" s="60"/>
      <c r="H130" s="60"/>
      <c r="I130" s="67" t="str">
        <f>IF(B130-表二!C757=0,"正确","错误，请检查")</f>
        <v>正确</v>
      </c>
    </row>
    <row r="131" ht="20.1" customHeight="1" spans="1:9">
      <c r="A131" s="140" t="s">
        <v>634</v>
      </c>
      <c r="B131" s="135">
        <f t="shared" si="7"/>
        <v>77</v>
      </c>
      <c r="C131" s="60"/>
      <c r="D131" s="60"/>
      <c r="E131" s="60">
        <v>77</v>
      </c>
      <c r="F131" s="60"/>
      <c r="G131" s="60"/>
      <c r="H131" s="60"/>
      <c r="I131" s="67" t="str">
        <f>IF(B131-表二!C772=0,"正确","错误，请检查")</f>
        <v>正确</v>
      </c>
    </row>
    <row r="132" ht="20.1" customHeight="1" spans="1:9">
      <c r="A132" s="140" t="s">
        <v>635</v>
      </c>
      <c r="B132" s="135">
        <f t="shared" si="7"/>
        <v>2886</v>
      </c>
      <c r="C132" s="58">
        <f>SUM(C133:C138)</f>
        <v>2886</v>
      </c>
      <c r="D132" s="58">
        <f t="shared" ref="D132:H132" si="12">SUM(D133:D138)</f>
        <v>0</v>
      </c>
      <c r="E132" s="58">
        <f t="shared" si="12"/>
        <v>0</v>
      </c>
      <c r="F132" s="58">
        <f t="shared" si="12"/>
        <v>0</v>
      </c>
      <c r="G132" s="58">
        <f t="shared" si="12"/>
        <v>0</v>
      </c>
      <c r="H132" s="58">
        <f t="shared" si="12"/>
        <v>0</v>
      </c>
      <c r="I132" s="67" t="str">
        <f>IF(B132-表二!C773=0,"正确","错误，请检查")</f>
        <v>正确</v>
      </c>
    </row>
    <row r="133" ht="20.1" customHeight="1" spans="1:9">
      <c r="A133" s="140" t="s">
        <v>636</v>
      </c>
      <c r="B133" s="135">
        <f t="shared" si="7"/>
        <v>939</v>
      </c>
      <c r="C133" s="60">
        <v>939</v>
      </c>
      <c r="D133" s="60"/>
      <c r="E133" s="60"/>
      <c r="F133" s="60"/>
      <c r="G133" s="60"/>
      <c r="H133" s="60"/>
      <c r="I133" s="67" t="str">
        <f>IF(B133-表二!C774=0,"正确","错误，请检查")</f>
        <v>正确</v>
      </c>
    </row>
    <row r="134" ht="20.1" customHeight="1" spans="1:9">
      <c r="A134" s="140" t="s">
        <v>644</v>
      </c>
      <c r="B134" s="135">
        <f t="shared" si="7"/>
        <v>0</v>
      </c>
      <c r="C134" s="60"/>
      <c r="D134" s="60"/>
      <c r="E134" s="60"/>
      <c r="F134" s="60"/>
      <c r="G134" s="60"/>
      <c r="H134" s="60"/>
      <c r="I134" s="67" t="str">
        <f>IF(B134-表二!C785=0,"正确","错误，请检查")</f>
        <v>正确</v>
      </c>
    </row>
    <row r="135" ht="20.1" customHeight="1" spans="1:9">
      <c r="A135" s="140" t="s">
        <v>645</v>
      </c>
      <c r="B135" s="135">
        <f t="shared" ref="B135:B198" si="13">SUM(C135:H135)</f>
        <v>1245</v>
      </c>
      <c r="C135" s="60">
        <v>1245</v>
      </c>
      <c r="D135" s="60"/>
      <c r="E135" s="60"/>
      <c r="F135" s="60"/>
      <c r="G135" s="60"/>
      <c r="H135" s="60"/>
      <c r="I135" s="67" t="str">
        <f>IF(B135-表二!C786=0,"正确","错误，请检查")</f>
        <v>正确</v>
      </c>
    </row>
    <row r="136" ht="20.1" customHeight="1" spans="1:9">
      <c r="A136" s="140" t="s">
        <v>648</v>
      </c>
      <c r="B136" s="135">
        <f t="shared" si="13"/>
        <v>172</v>
      </c>
      <c r="C136" s="60">
        <v>172</v>
      </c>
      <c r="D136" s="60"/>
      <c r="E136" s="60"/>
      <c r="F136" s="60"/>
      <c r="G136" s="60"/>
      <c r="H136" s="60"/>
      <c r="I136" s="67" t="str">
        <f>IF(B136-表二!C789=0,"正确","错误，请检查")</f>
        <v>正确</v>
      </c>
    </row>
    <row r="137" ht="20.1" customHeight="1" spans="1:9">
      <c r="A137" s="140" t="s">
        <v>649</v>
      </c>
      <c r="B137" s="135">
        <f t="shared" si="13"/>
        <v>0</v>
      </c>
      <c r="C137" s="60"/>
      <c r="D137" s="60"/>
      <c r="E137" s="60"/>
      <c r="F137" s="60"/>
      <c r="G137" s="60"/>
      <c r="H137" s="60"/>
      <c r="I137" s="67" t="str">
        <f>IF(B137-表二!C790=0,"正确","错误，请检查")</f>
        <v>正确</v>
      </c>
    </row>
    <row r="138" ht="20.1" customHeight="1" spans="1:9">
      <c r="A138" s="140" t="s">
        <v>650</v>
      </c>
      <c r="B138" s="135">
        <f t="shared" si="13"/>
        <v>530</v>
      </c>
      <c r="C138" s="60">
        <v>530</v>
      </c>
      <c r="D138" s="60"/>
      <c r="E138" s="60"/>
      <c r="F138" s="60"/>
      <c r="G138" s="60"/>
      <c r="H138" s="60"/>
      <c r="I138" s="67" t="str">
        <f>IF(B138-表二!C791=0,"正确","错误，请检查")</f>
        <v>正确</v>
      </c>
    </row>
    <row r="139" ht="20.1" customHeight="1" spans="1:9">
      <c r="A139" s="140" t="s">
        <v>651</v>
      </c>
      <c r="B139" s="135">
        <f t="shared" si="13"/>
        <v>30899</v>
      </c>
      <c r="C139" s="58">
        <f>SUM(C140:C147)</f>
        <v>25067</v>
      </c>
      <c r="D139" s="58">
        <f t="shared" ref="D139:H139" si="14">SUM(D140:D147)</f>
        <v>4372</v>
      </c>
      <c r="E139" s="58">
        <f t="shared" si="14"/>
        <v>1460</v>
      </c>
      <c r="F139" s="58">
        <f t="shared" si="14"/>
        <v>0</v>
      </c>
      <c r="G139" s="58">
        <f t="shared" si="14"/>
        <v>0</v>
      </c>
      <c r="H139" s="58">
        <f t="shared" si="14"/>
        <v>0</v>
      </c>
      <c r="I139" s="67" t="str">
        <f>IF(B139-表二!C792=0,"正确","错误，请检查")</f>
        <v>正确</v>
      </c>
    </row>
    <row r="140" ht="20.1" customHeight="1" spans="1:9">
      <c r="A140" s="140" t="s">
        <v>652</v>
      </c>
      <c r="B140" s="135">
        <f t="shared" si="13"/>
        <v>6639</v>
      </c>
      <c r="C140" s="60">
        <v>3775</v>
      </c>
      <c r="D140" s="60">
        <v>2860</v>
      </c>
      <c r="E140" s="60">
        <v>4</v>
      </c>
      <c r="F140" s="60"/>
      <c r="G140" s="60"/>
      <c r="H140" s="60"/>
      <c r="I140" s="67" t="str">
        <f>IF(B140-表二!C793=0,"正确","错误，请检查")</f>
        <v>正确</v>
      </c>
    </row>
    <row r="141" ht="20.1" customHeight="1" spans="1:9">
      <c r="A141" s="140" t="s">
        <v>674</v>
      </c>
      <c r="B141" s="135">
        <f t="shared" si="13"/>
        <v>5595</v>
      </c>
      <c r="C141" s="60">
        <v>4760</v>
      </c>
      <c r="D141" s="60">
        <v>806</v>
      </c>
      <c r="E141" s="60">
        <v>29</v>
      </c>
      <c r="F141" s="60"/>
      <c r="G141" s="60"/>
      <c r="H141" s="60"/>
      <c r="I141" s="67" t="str">
        <f>IF(B141-表二!C819=0,"正确","错误，请检查")</f>
        <v>正确</v>
      </c>
    </row>
    <row r="142" ht="20.1" customHeight="1" spans="1:9">
      <c r="A142" s="140" t="s">
        <v>695</v>
      </c>
      <c r="B142" s="135">
        <f t="shared" si="13"/>
        <v>5546</v>
      </c>
      <c r="C142" s="60">
        <v>5461</v>
      </c>
      <c r="D142" s="60">
        <v>35</v>
      </c>
      <c r="E142" s="60">
        <v>50</v>
      </c>
      <c r="F142" s="60"/>
      <c r="G142" s="60"/>
      <c r="H142" s="60"/>
      <c r="I142" s="67" t="str">
        <f>IF(B142-表二!C844=0,"正确","错误，请检查")</f>
        <v>正确</v>
      </c>
    </row>
    <row r="143" ht="20.1" customHeight="1" spans="1:9">
      <c r="A143" s="140" t="s">
        <v>719</v>
      </c>
      <c r="B143" s="135">
        <f t="shared" si="13"/>
        <v>10608</v>
      </c>
      <c r="C143" s="60">
        <v>10108</v>
      </c>
      <c r="D143" s="60"/>
      <c r="E143" s="60">
        <v>500</v>
      </c>
      <c r="F143" s="60"/>
      <c r="G143" s="60"/>
      <c r="H143" s="60"/>
      <c r="I143" s="67" t="str">
        <f>IF(B143-表二!C872=0,"正确","错误，请检查")</f>
        <v>正确</v>
      </c>
    </row>
    <row r="144" ht="20.1" customHeight="1" spans="1:9">
      <c r="A144" s="140" t="s">
        <v>727</v>
      </c>
      <c r="B144" s="135">
        <f t="shared" si="13"/>
        <v>1053</v>
      </c>
      <c r="C144" s="60">
        <v>380</v>
      </c>
      <c r="D144" s="60">
        <v>640</v>
      </c>
      <c r="E144" s="60">
        <v>33</v>
      </c>
      <c r="F144" s="60"/>
      <c r="G144" s="60"/>
      <c r="H144" s="60"/>
      <c r="I144" s="67" t="str">
        <f>IF(B144-表二!C883=0,"正确","错误，请检查")</f>
        <v>正确</v>
      </c>
    </row>
    <row r="145" ht="20.1" customHeight="1" spans="1:9">
      <c r="A145" s="140" t="s">
        <v>734</v>
      </c>
      <c r="B145" s="135">
        <f t="shared" si="13"/>
        <v>1458</v>
      </c>
      <c r="C145" s="60">
        <v>583</v>
      </c>
      <c r="D145" s="60">
        <v>31</v>
      </c>
      <c r="E145" s="60">
        <v>844</v>
      </c>
      <c r="F145" s="60"/>
      <c r="G145" s="60"/>
      <c r="H145" s="60"/>
      <c r="I145" s="67" t="str">
        <f>IF(B145-表二!C890=0,"正确","错误，请检查")</f>
        <v>正确</v>
      </c>
    </row>
    <row r="146" ht="20.1" customHeight="1" spans="1:9">
      <c r="A146" s="140" t="s">
        <v>741</v>
      </c>
      <c r="B146" s="135">
        <f t="shared" si="13"/>
        <v>0</v>
      </c>
      <c r="C146" s="60"/>
      <c r="D146" s="60"/>
      <c r="E146" s="60"/>
      <c r="F146" s="60"/>
      <c r="G146" s="60"/>
      <c r="H146" s="60"/>
      <c r="I146" s="67" t="str">
        <f>IF(B146-表二!C897=0,"正确","错误，请检查")</f>
        <v>正确</v>
      </c>
    </row>
    <row r="147" ht="20.1" customHeight="1" spans="1:9">
      <c r="A147" s="140" t="s">
        <v>744</v>
      </c>
      <c r="B147" s="135">
        <f t="shared" si="13"/>
        <v>0</v>
      </c>
      <c r="C147" s="60"/>
      <c r="D147" s="60"/>
      <c r="E147" s="60"/>
      <c r="F147" s="60"/>
      <c r="G147" s="60"/>
      <c r="H147" s="60"/>
      <c r="I147" s="67" t="str">
        <f>IF(B147-表二!C900=0,"正确","错误，请检查")</f>
        <v>正确</v>
      </c>
    </row>
    <row r="148" ht="20.1" customHeight="1" spans="1:9">
      <c r="A148" s="140" t="s">
        <v>747</v>
      </c>
      <c r="B148" s="135">
        <f t="shared" si="13"/>
        <v>2939</v>
      </c>
      <c r="C148" s="58">
        <f>SUM(C149:C155)</f>
        <v>2870</v>
      </c>
      <c r="D148" s="58">
        <f t="shared" ref="D148:H148" si="15">SUM(D149:D155)</f>
        <v>0</v>
      </c>
      <c r="E148" s="58">
        <f t="shared" si="15"/>
        <v>69</v>
      </c>
      <c r="F148" s="58">
        <f t="shared" si="15"/>
        <v>0</v>
      </c>
      <c r="G148" s="58">
        <f t="shared" si="15"/>
        <v>0</v>
      </c>
      <c r="H148" s="58">
        <f t="shared" si="15"/>
        <v>0</v>
      </c>
      <c r="I148" s="67" t="str">
        <f>IF(B148-表二!C903=0,"正确","错误，请检查")</f>
        <v>正确</v>
      </c>
    </row>
    <row r="149" ht="20.1" customHeight="1" spans="1:9">
      <c r="A149" s="140" t="s">
        <v>748</v>
      </c>
      <c r="B149" s="135">
        <f t="shared" si="13"/>
        <v>1807</v>
      </c>
      <c r="C149" s="60">
        <v>1738</v>
      </c>
      <c r="D149" s="60"/>
      <c r="E149" s="60">
        <v>69</v>
      </c>
      <c r="F149" s="60"/>
      <c r="G149" s="60"/>
      <c r="H149" s="60"/>
      <c r="I149" s="67" t="str">
        <f>IF(B149-表二!C904=0,"正确","错误，请检查")</f>
        <v>正确</v>
      </c>
    </row>
    <row r="150" ht="20.1" customHeight="1" spans="1:9">
      <c r="A150" s="140" t="s">
        <v>768</v>
      </c>
      <c r="B150" s="135">
        <f t="shared" si="13"/>
        <v>0</v>
      </c>
      <c r="C150" s="60"/>
      <c r="D150" s="60"/>
      <c r="E150" s="60"/>
      <c r="F150" s="60"/>
      <c r="G150" s="60"/>
      <c r="H150" s="60"/>
      <c r="I150" s="67" t="str">
        <f>IF(B150-表二!C927=0,"正确","错误，请检查")</f>
        <v>正确</v>
      </c>
    </row>
    <row r="151" ht="20.1" customHeight="1" spans="1:9">
      <c r="A151" s="140" t="s">
        <v>775</v>
      </c>
      <c r="B151" s="135">
        <f t="shared" si="13"/>
        <v>0</v>
      </c>
      <c r="C151" s="60"/>
      <c r="D151" s="60"/>
      <c r="E151" s="60"/>
      <c r="F151" s="60"/>
      <c r="G151" s="60"/>
      <c r="H151" s="60"/>
      <c r="I151" s="67" t="str">
        <f>IF(B151-表二!C937=0,"正确","错误，请检查")</f>
        <v>正确</v>
      </c>
    </row>
    <row r="152" ht="20.1" customHeight="1" spans="1:9">
      <c r="A152" s="140" t="s">
        <v>782</v>
      </c>
      <c r="B152" s="135">
        <f t="shared" si="13"/>
        <v>0</v>
      </c>
      <c r="C152" s="60"/>
      <c r="D152" s="60"/>
      <c r="E152" s="60"/>
      <c r="F152" s="60"/>
      <c r="G152" s="60"/>
      <c r="H152" s="60"/>
      <c r="I152" s="67" t="str">
        <f>IF(B152-表二!C947=0,"正确","错误，请检查")</f>
        <v>正确</v>
      </c>
    </row>
    <row r="153" ht="20.1" customHeight="1" spans="1:9">
      <c r="A153" s="140" t="s">
        <v>787</v>
      </c>
      <c r="B153" s="135">
        <f t="shared" si="13"/>
        <v>0</v>
      </c>
      <c r="C153" s="60"/>
      <c r="D153" s="60"/>
      <c r="E153" s="60"/>
      <c r="F153" s="60"/>
      <c r="G153" s="60"/>
      <c r="H153" s="60"/>
      <c r="I153" s="67" t="str">
        <f>IF(B153-表二!C952=0,"正确","错误，请检查")</f>
        <v>正确</v>
      </c>
    </row>
    <row r="154" ht="20.1" customHeight="1" spans="1:9">
      <c r="A154" s="140" t="s">
        <v>790</v>
      </c>
      <c r="B154" s="135">
        <f t="shared" si="13"/>
        <v>1132</v>
      </c>
      <c r="C154" s="60">
        <v>1132</v>
      </c>
      <c r="D154" s="60"/>
      <c r="E154" s="60"/>
      <c r="F154" s="60"/>
      <c r="G154" s="60"/>
      <c r="H154" s="60"/>
      <c r="I154" s="67" t="str">
        <f>IF(B154-表二!C959=0,"正确","错误，请检查")</f>
        <v>正确</v>
      </c>
    </row>
    <row r="155" ht="20.1" customHeight="1" spans="1:9">
      <c r="A155" s="140" t="s">
        <v>795</v>
      </c>
      <c r="B155" s="135">
        <f t="shared" si="13"/>
        <v>0</v>
      </c>
      <c r="C155" s="60"/>
      <c r="D155" s="60"/>
      <c r="E155" s="60"/>
      <c r="F155" s="60"/>
      <c r="G155" s="60"/>
      <c r="H155" s="60"/>
      <c r="I155" s="67" t="str">
        <f>IF(B155-表二!C964=0,"正确","错误，请检查")</f>
        <v>正确</v>
      </c>
    </row>
    <row r="156" ht="20.1" customHeight="1" spans="1:9">
      <c r="A156" s="140" t="s">
        <v>798</v>
      </c>
      <c r="B156" s="135">
        <f t="shared" si="13"/>
        <v>200</v>
      </c>
      <c r="C156" s="58">
        <f>SUM(C157:C163)</f>
        <v>200</v>
      </c>
      <c r="D156" s="58">
        <f t="shared" ref="D156:H156" si="16">SUM(D157:D163)</f>
        <v>0</v>
      </c>
      <c r="E156" s="58">
        <f t="shared" si="16"/>
        <v>0</v>
      </c>
      <c r="F156" s="58">
        <f t="shared" si="16"/>
        <v>0</v>
      </c>
      <c r="G156" s="58">
        <f t="shared" si="16"/>
        <v>0</v>
      </c>
      <c r="H156" s="58">
        <f t="shared" si="16"/>
        <v>0</v>
      </c>
      <c r="I156" s="67" t="str">
        <f>IF(B156-表二!C967=0,"正确","错误，请检查")</f>
        <v>正确</v>
      </c>
    </row>
    <row r="157" ht="20.1" customHeight="1" spans="1:9">
      <c r="A157" s="140" t="s">
        <v>799</v>
      </c>
      <c r="B157" s="135">
        <f t="shared" si="13"/>
        <v>0</v>
      </c>
      <c r="C157" s="60"/>
      <c r="D157" s="60"/>
      <c r="E157" s="60"/>
      <c r="F157" s="60"/>
      <c r="G157" s="60"/>
      <c r="H157" s="60"/>
      <c r="I157" s="67" t="str">
        <f>IF(B157-表二!C968=0,"正确","错误，请检查")</f>
        <v>正确</v>
      </c>
    </row>
    <row r="158" ht="20.1" customHeight="1" spans="1:9">
      <c r="A158" s="140" t="s">
        <v>806</v>
      </c>
      <c r="B158" s="135">
        <f t="shared" si="13"/>
        <v>0</v>
      </c>
      <c r="C158" s="60"/>
      <c r="D158" s="60"/>
      <c r="E158" s="60"/>
      <c r="F158" s="60"/>
      <c r="G158" s="60"/>
      <c r="H158" s="60"/>
      <c r="I158" s="67" t="str">
        <f>IF(B158-表二!C978=0,"正确","错误，请检查")</f>
        <v>正确</v>
      </c>
    </row>
    <row r="159" ht="20.1" customHeight="1" spans="1:9">
      <c r="A159" s="140" t="s">
        <v>819</v>
      </c>
      <c r="B159" s="135">
        <f t="shared" si="13"/>
        <v>0</v>
      </c>
      <c r="C159" s="60"/>
      <c r="D159" s="60"/>
      <c r="E159" s="60"/>
      <c r="F159" s="60"/>
      <c r="G159" s="60"/>
      <c r="H159" s="60"/>
      <c r="I159" s="67" t="str">
        <f>IF(B159-表二!C994=0,"正确","错误，请检查")</f>
        <v>正确</v>
      </c>
    </row>
    <row r="160" ht="20.1" customHeight="1" spans="1:9">
      <c r="A160" s="140" t="s">
        <v>821</v>
      </c>
      <c r="B160" s="135">
        <f t="shared" si="13"/>
        <v>0</v>
      </c>
      <c r="C160" s="60"/>
      <c r="D160" s="60"/>
      <c r="E160" s="60"/>
      <c r="F160" s="60"/>
      <c r="G160" s="60"/>
      <c r="H160" s="60"/>
      <c r="I160" s="67" t="str">
        <f>IF(B160-表二!C999=0,"正确","错误，请检查")</f>
        <v>正确</v>
      </c>
    </row>
    <row r="161" ht="20.1" customHeight="1" spans="1:9">
      <c r="A161" s="140" t="s">
        <v>828</v>
      </c>
      <c r="B161" s="135">
        <f t="shared" si="13"/>
        <v>0</v>
      </c>
      <c r="C161" s="60"/>
      <c r="D161" s="60"/>
      <c r="E161" s="60"/>
      <c r="F161" s="60"/>
      <c r="G161" s="60"/>
      <c r="H161" s="60"/>
      <c r="I161" s="67" t="str">
        <f>IF(B161-表二!C1010=0,"正确","错误，请检查")</f>
        <v>正确</v>
      </c>
    </row>
    <row r="162" ht="20.1" customHeight="1" spans="1:9">
      <c r="A162" s="140" t="s">
        <v>832</v>
      </c>
      <c r="B162" s="135">
        <f t="shared" si="13"/>
        <v>0</v>
      </c>
      <c r="C162" s="60"/>
      <c r="D162" s="60"/>
      <c r="E162" s="60"/>
      <c r="F162" s="60"/>
      <c r="G162" s="60"/>
      <c r="H162" s="60"/>
      <c r="I162" s="67" t="str">
        <f>IF(B162-表二!C1017=0,"正确","错误，请检查")</f>
        <v>正确</v>
      </c>
    </row>
    <row r="163" ht="20.1" customHeight="1" spans="1:9">
      <c r="A163" s="140" t="s">
        <v>837</v>
      </c>
      <c r="B163" s="135">
        <f t="shared" si="13"/>
        <v>200</v>
      </c>
      <c r="C163" s="60">
        <v>200</v>
      </c>
      <c r="D163" s="60"/>
      <c r="E163" s="60"/>
      <c r="F163" s="60"/>
      <c r="G163" s="60"/>
      <c r="H163" s="60"/>
      <c r="I163" s="67" t="str">
        <f>IF(B163-表二!C1025=0,"正确","错误，请检查")</f>
        <v>正确</v>
      </c>
    </row>
    <row r="164" ht="20.1" customHeight="1" spans="1:9">
      <c r="A164" s="140" t="s">
        <v>843</v>
      </c>
      <c r="B164" s="135">
        <f t="shared" si="13"/>
        <v>172</v>
      </c>
      <c r="C164" s="58">
        <f>SUM(C165:C167)</f>
        <v>172</v>
      </c>
      <c r="D164" s="58">
        <f t="shared" ref="D164:H164" si="17">SUM(D165:D167)</f>
        <v>0</v>
      </c>
      <c r="E164" s="58">
        <f t="shared" si="17"/>
        <v>0</v>
      </c>
      <c r="F164" s="58">
        <f t="shared" si="17"/>
        <v>0</v>
      </c>
      <c r="G164" s="58">
        <f t="shared" si="17"/>
        <v>0</v>
      </c>
      <c r="H164" s="58">
        <f t="shared" si="17"/>
        <v>0</v>
      </c>
      <c r="I164" s="67" t="str">
        <f>IF(B164-表二!C1031=0,"正确","错误，请检查")</f>
        <v>正确</v>
      </c>
    </row>
    <row r="165" ht="20.1" customHeight="1" spans="1:9">
      <c r="A165" s="140" t="s">
        <v>844</v>
      </c>
      <c r="B165" s="135">
        <f t="shared" si="13"/>
        <v>172</v>
      </c>
      <c r="C165" s="60">
        <v>172</v>
      </c>
      <c r="D165" s="60"/>
      <c r="E165" s="60"/>
      <c r="F165" s="60"/>
      <c r="G165" s="60"/>
      <c r="H165" s="60"/>
      <c r="I165" s="67" t="str">
        <f>IF(B165-表二!C1032=0,"正确","错误，请检查")</f>
        <v>正确</v>
      </c>
    </row>
    <row r="166" ht="20.1" customHeight="1" spans="1:9">
      <c r="A166" s="140" t="s">
        <v>850</v>
      </c>
      <c r="B166" s="135">
        <f t="shared" si="13"/>
        <v>0</v>
      </c>
      <c r="C166" s="60"/>
      <c r="D166" s="60"/>
      <c r="E166" s="60"/>
      <c r="F166" s="60"/>
      <c r="G166" s="60"/>
      <c r="H166" s="60"/>
      <c r="I166" s="67" t="str">
        <f>IF(B166-表二!C1042=0,"正确","错误，请检查")</f>
        <v>正确</v>
      </c>
    </row>
    <row r="167" ht="20.1" customHeight="1" spans="1:9">
      <c r="A167" s="140" t="s">
        <v>853</v>
      </c>
      <c r="B167" s="135">
        <f t="shared" si="13"/>
        <v>0</v>
      </c>
      <c r="C167" s="60"/>
      <c r="D167" s="60"/>
      <c r="E167" s="60"/>
      <c r="F167" s="60"/>
      <c r="G167" s="60"/>
      <c r="H167" s="60"/>
      <c r="I167" s="67" t="str">
        <f>IF(B167-表二!C1048=0,"正确","错误，请检查")</f>
        <v>正确</v>
      </c>
    </row>
    <row r="168" ht="20.1" customHeight="1" spans="1:9">
      <c r="A168" s="140" t="s">
        <v>856</v>
      </c>
      <c r="B168" s="135">
        <f t="shared" si="13"/>
        <v>50</v>
      </c>
      <c r="C168" s="58">
        <f>SUM(C169:C173)</f>
        <v>0</v>
      </c>
      <c r="D168" s="58">
        <f t="shared" ref="D168:H168" si="18">SUM(D169:D173)</f>
        <v>0</v>
      </c>
      <c r="E168" s="58">
        <f t="shared" si="18"/>
        <v>50</v>
      </c>
      <c r="F168" s="58">
        <f t="shared" si="18"/>
        <v>0</v>
      </c>
      <c r="G168" s="58">
        <f t="shared" si="18"/>
        <v>0</v>
      </c>
      <c r="H168" s="58">
        <f t="shared" si="18"/>
        <v>0</v>
      </c>
      <c r="I168" s="67" t="str">
        <f>IF(B168-表二!C1051=0,"正确","错误，请检查")</f>
        <v>正确</v>
      </c>
    </row>
    <row r="169" ht="20.1" customHeight="1" spans="1:9">
      <c r="A169" s="140" t="s">
        <v>857</v>
      </c>
      <c r="B169" s="135">
        <f t="shared" si="13"/>
        <v>0</v>
      </c>
      <c r="C169" s="60"/>
      <c r="D169" s="60"/>
      <c r="E169" s="60"/>
      <c r="F169" s="60"/>
      <c r="G169" s="60"/>
      <c r="H169" s="60"/>
      <c r="I169" s="67" t="str">
        <f>IF(B169-表二!C1052=0,"正确","错误，请检查")</f>
        <v>正确</v>
      </c>
    </row>
    <row r="170" ht="20.1" customHeight="1" spans="1:9">
      <c r="A170" s="140" t="s">
        <v>860</v>
      </c>
      <c r="B170" s="135">
        <f t="shared" si="13"/>
        <v>0</v>
      </c>
      <c r="C170" s="60"/>
      <c r="D170" s="60"/>
      <c r="E170" s="60"/>
      <c r="F170" s="60"/>
      <c r="G170" s="60"/>
      <c r="H170" s="60"/>
      <c r="I170" s="67" t="str">
        <f>IF(B170-表二!C1059=0,"正确","错误，请检查")</f>
        <v>正确</v>
      </c>
    </row>
    <row r="171" ht="20.1" customHeight="1" spans="1:9">
      <c r="A171" s="140" t="s">
        <v>870</v>
      </c>
      <c r="B171" s="135">
        <f t="shared" si="13"/>
        <v>50</v>
      </c>
      <c r="C171" s="60"/>
      <c r="D171" s="60"/>
      <c r="E171" s="60">
        <v>50</v>
      </c>
      <c r="F171" s="60"/>
      <c r="G171" s="60"/>
      <c r="H171" s="60"/>
      <c r="I171" s="67" t="str">
        <f>IF(B171-表二!C1069=0,"正确","错误，请检查")</f>
        <v>正确</v>
      </c>
    </row>
    <row r="172" ht="20.1" customHeight="1" spans="1:9">
      <c r="A172" s="140" t="s">
        <v>876</v>
      </c>
      <c r="B172" s="135">
        <f t="shared" si="13"/>
        <v>0</v>
      </c>
      <c r="C172" s="60"/>
      <c r="D172" s="60"/>
      <c r="E172" s="60"/>
      <c r="F172" s="60"/>
      <c r="G172" s="60"/>
      <c r="H172" s="60"/>
      <c r="I172" s="67" t="str">
        <f>IF(B172-表二!C1075=0,"正确","错误，请检查")</f>
        <v>正确</v>
      </c>
    </row>
    <row r="173" ht="20.1" customHeight="1" spans="1:9">
      <c r="A173" s="140" t="s">
        <v>879</v>
      </c>
      <c r="B173" s="135">
        <f t="shared" si="13"/>
        <v>0</v>
      </c>
      <c r="C173" s="60"/>
      <c r="D173" s="60"/>
      <c r="E173" s="60"/>
      <c r="F173" s="60"/>
      <c r="G173" s="60"/>
      <c r="H173" s="60"/>
      <c r="I173" s="67" t="str">
        <f>IF(B173-表二!C1078=0,"正确","错误，请检查")</f>
        <v>正确</v>
      </c>
    </row>
    <row r="174" ht="20.1" customHeight="1" spans="1:9">
      <c r="A174" s="140" t="s">
        <v>882</v>
      </c>
      <c r="B174" s="135">
        <f t="shared" si="13"/>
        <v>0</v>
      </c>
      <c r="C174" s="58">
        <f>SUM(C175:C183)</f>
        <v>0</v>
      </c>
      <c r="D174" s="58">
        <f t="shared" ref="D174:H174" si="19">SUM(D175:D183)</f>
        <v>0</v>
      </c>
      <c r="E174" s="58">
        <f t="shared" si="19"/>
        <v>0</v>
      </c>
      <c r="F174" s="58">
        <f t="shared" si="19"/>
        <v>0</v>
      </c>
      <c r="G174" s="58">
        <f t="shared" si="19"/>
        <v>0</v>
      </c>
      <c r="H174" s="58">
        <f t="shared" si="19"/>
        <v>0</v>
      </c>
      <c r="I174" s="67" t="str">
        <f>IF(B174-表二!C1081=0,"正确","错误，请检查")</f>
        <v>正确</v>
      </c>
    </row>
    <row r="175" ht="20.1" customHeight="1" spans="1:9">
      <c r="A175" s="140" t="s">
        <v>883</v>
      </c>
      <c r="B175" s="135">
        <f t="shared" si="13"/>
        <v>0</v>
      </c>
      <c r="C175" s="60"/>
      <c r="D175" s="60"/>
      <c r="E175" s="60"/>
      <c r="F175" s="60"/>
      <c r="G175" s="60"/>
      <c r="H175" s="60"/>
      <c r="I175" s="67" t="str">
        <f>IF(B175-表二!C1082=0,"正确","错误，请检查")</f>
        <v>正确</v>
      </c>
    </row>
    <row r="176" ht="20.1" customHeight="1" spans="1:9">
      <c r="A176" s="140" t="s">
        <v>884</v>
      </c>
      <c r="B176" s="135">
        <f t="shared" si="13"/>
        <v>0</v>
      </c>
      <c r="C176" s="60"/>
      <c r="D176" s="60"/>
      <c r="E176" s="60"/>
      <c r="F176" s="60"/>
      <c r="G176" s="60"/>
      <c r="H176" s="60"/>
      <c r="I176" s="67" t="str">
        <f>IF(B176-表二!C1083=0,"正确","错误，请检查")</f>
        <v>正确</v>
      </c>
    </row>
    <row r="177" ht="20.1" customHeight="1" spans="1:9">
      <c r="A177" s="140" t="s">
        <v>885</v>
      </c>
      <c r="B177" s="135">
        <f t="shared" si="13"/>
        <v>0</v>
      </c>
      <c r="C177" s="60"/>
      <c r="D177" s="60"/>
      <c r="E177" s="60"/>
      <c r="F177" s="60"/>
      <c r="G177" s="60"/>
      <c r="H177" s="60"/>
      <c r="I177" s="67" t="str">
        <f>IF(B177-表二!C1084=0,"正确","错误，请检查")</f>
        <v>正确</v>
      </c>
    </row>
    <row r="178" ht="20.1" customHeight="1" spans="1:9">
      <c r="A178" s="140" t="s">
        <v>886</v>
      </c>
      <c r="B178" s="135">
        <f t="shared" si="13"/>
        <v>0</v>
      </c>
      <c r="C178" s="60"/>
      <c r="D178" s="60"/>
      <c r="E178" s="60"/>
      <c r="F178" s="60"/>
      <c r="G178" s="60"/>
      <c r="H178" s="60"/>
      <c r="I178" s="67" t="str">
        <f>IF(B178-表二!C1085=0,"正确","错误，请检查")</f>
        <v>正确</v>
      </c>
    </row>
    <row r="179" ht="20.1" customHeight="1" spans="1:9">
      <c r="A179" s="140" t="s">
        <v>887</v>
      </c>
      <c r="B179" s="135">
        <f t="shared" si="13"/>
        <v>0</v>
      </c>
      <c r="C179" s="60"/>
      <c r="D179" s="60"/>
      <c r="E179" s="60"/>
      <c r="F179" s="60"/>
      <c r="G179" s="60"/>
      <c r="H179" s="60"/>
      <c r="I179" s="67" t="str">
        <f>IF(B179-表二!C1086=0,"正确","错误，请检查")</f>
        <v>正确</v>
      </c>
    </row>
    <row r="180" ht="20.1" customHeight="1" spans="1:9">
      <c r="A180" s="140" t="s">
        <v>888</v>
      </c>
      <c r="B180" s="135">
        <f t="shared" si="13"/>
        <v>0</v>
      </c>
      <c r="C180" s="60"/>
      <c r="D180" s="60"/>
      <c r="E180" s="60"/>
      <c r="F180" s="60"/>
      <c r="G180" s="60"/>
      <c r="H180" s="60"/>
      <c r="I180" s="67" t="str">
        <f>IF(B180-表二!C1087=0,"正确","错误，请检查")</f>
        <v>正确</v>
      </c>
    </row>
    <row r="181" ht="20.1" customHeight="1" spans="1:9">
      <c r="A181" s="140" t="s">
        <v>889</v>
      </c>
      <c r="B181" s="135">
        <f t="shared" si="13"/>
        <v>0</v>
      </c>
      <c r="C181" s="60"/>
      <c r="D181" s="60"/>
      <c r="E181" s="60"/>
      <c r="F181" s="60"/>
      <c r="G181" s="60"/>
      <c r="H181" s="60"/>
      <c r="I181" s="67" t="str">
        <f>IF(B181-表二!C1088=0,"正确","错误，请检查")</f>
        <v>正确</v>
      </c>
    </row>
    <row r="182" ht="20.1" customHeight="1" spans="1:9">
      <c r="A182" s="140" t="s">
        <v>890</v>
      </c>
      <c r="B182" s="135">
        <f t="shared" si="13"/>
        <v>0</v>
      </c>
      <c r="C182" s="60"/>
      <c r="D182" s="60"/>
      <c r="E182" s="60"/>
      <c r="F182" s="60"/>
      <c r="G182" s="60"/>
      <c r="H182" s="60"/>
      <c r="I182" s="67" t="str">
        <f>IF(B182-表二!C1089=0,"正确","错误，请检查")</f>
        <v>正确</v>
      </c>
    </row>
    <row r="183" ht="20.1" customHeight="1" spans="1:9">
      <c r="A183" s="140" t="s">
        <v>891</v>
      </c>
      <c r="B183" s="135">
        <f t="shared" si="13"/>
        <v>0</v>
      </c>
      <c r="C183" s="60"/>
      <c r="D183" s="60"/>
      <c r="E183" s="60"/>
      <c r="F183" s="60"/>
      <c r="G183" s="60"/>
      <c r="H183" s="60"/>
      <c r="I183" s="67" t="str">
        <f>IF(B183-表二!C1090=0,"正确","错误，请检查")</f>
        <v>正确</v>
      </c>
    </row>
    <row r="184" ht="20.1" customHeight="1" spans="1:9">
      <c r="A184" s="140" t="s">
        <v>892</v>
      </c>
      <c r="B184" s="135">
        <f t="shared" si="13"/>
        <v>1445</v>
      </c>
      <c r="C184" s="58">
        <f>SUM(C185:C187)</f>
        <v>1445</v>
      </c>
      <c r="D184" s="58">
        <f t="shared" ref="D184:H184" si="20">SUM(D185:D187)</f>
        <v>0</v>
      </c>
      <c r="E184" s="58">
        <f t="shared" si="20"/>
        <v>0</v>
      </c>
      <c r="F184" s="58">
        <f t="shared" si="20"/>
        <v>0</v>
      </c>
      <c r="G184" s="58">
        <f t="shared" si="20"/>
        <v>0</v>
      </c>
      <c r="H184" s="58">
        <f t="shared" si="20"/>
        <v>0</v>
      </c>
      <c r="I184" s="67" t="str">
        <f>IF(B184-表二!C1091=0,"正确","错误，请检查")</f>
        <v>正确</v>
      </c>
    </row>
    <row r="185" ht="20.1" customHeight="1" spans="1:9">
      <c r="A185" s="140" t="s">
        <v>893</v>
      </c>
      <c r="B185" s="135">
        <f t="shared" si="13"/>
        <v>1422</v>
      </c>
      <c r="C185" s="60">
        <v>1422</v>
      </c>
      <c r="D185" s="60"/>
      <c r="E185" s="60"/>
      <c r="F185" s="60"/>
      <c r="G185" s="60"/>
      <c r="H185" s="60"/>
      <c r="I185" s="67" t="str">
        <f>IF(B185-表二!C1092=0,"正确","错误，请检查")</f>
        <v>正确</v>
      </c>
    </row>
    <row r="186" ht="20.1" customHeight="1" spans="1:9">
      <c r="A186" s="140" t="s">
        <v>916</v>
      </c>
      <c r="B186" s="135">
        <f t="shared" si="13"/>
        <v>23</v>
      </c>
      <c r="C186" s="60">
        <v>23</v>
      </c>
      <c r="D186" s="60"/>
      <c r="E186" s="60"/>
      <c r="F186" s="60"/>
      <c r="G186" s="60"/>
      <c r="H186" s="60"/>
      <c r="I186" s="67" t="str">
        <f>IF(B186-表二!C1119=0,"正确","错误，请检查")</f>
        <v>正确</v>
      </c>
    </row>
    <row r="187" ht="20.1" customHeight="1" spans="1:9">
      <c r="A187" s="140" t="s">
        <v>928</v>
      </c>
      <c r="B187" s="135">
        <f t="shared" si="13"/>
        <v>0</v>
      </c>
      <c r="C187" s="60"/>
      <c r="D187" s="60"/>
      <c r="E187" s="60"/>
      <c r="F187" s="60"/>
      <c r="G187" s="60"/>
      <c r="H187" s="60"/>
      <c r="I187" s="67" t="str">
        <f>IF(B187-表二!C1134=0,"正确","错误，请检查")</f>
        <v>正确</v>
      </c>
    </row>
    <row r="188" ht="20.1" customHeight="1" spans="1:9">
      <c r="A188" s="140" t="s">
        <v>929</v>
      </c>
      <c r="B188" s="135">
        <f t="shared" si="13"/>
        <v>4813</v>
      </c>
      <c r="C188" s="58">
        <f>SUM(C189:C191)</f>
        <v>4797</v>
      </c>
      <c r="D188" s="58">
        <f t="shared" ref="D188:H188" si="21">SUM(D189:D191)</f>
        <v>0</v>
      </c>
      <c r="E188" s="58">
        <f t="shared" si="21"/>
        <v>16</v>
      </c>
      <c r="F188" s="58">
        <f t="shared" si="21"/>
        <v>0</v>
      </c>
      <c r="G188" s="58">
        <f t="shared" si="21"/>
        <v>0</v>
      </c>
      <c r="H188" s="58">
        <f t="shared" si="21"/>
        <v>0</v>
      </c>
      <c r="I188" s="67" t="str">
        <f>IF(B188-表二!C1135=0,"正确","错误，请检查")</f>
        <v>正确</v>
      </c>
    </row>
    <row r="189" ht="20.1" customHeight="1" spans="1:9">
      <c r="A189" s="140" t="s">
        <v>930</v>
      </c>
      <c r="B189" s="135">
        <f t="shared" si="13"/>
        <v>409</v>
      </c>
      <c r="C189" s="60">
        <v>393</v>
      </c>
      <c r="D189" s="60"/>
      <c r="E189" s="60">
        <v>16</v>
      </c>
      <c r="F189" s="60"/>
      <c r="G189" s="60"/>
      <c r="H189" s="60"/>
      <c r="I189" s="67" t="str">
        <f>IF(B189-表二!C1136=0,"正确","错误，请检查")</f>
        <v>正确</v>
      </c>
    </row>
    <row r="190" ht="20.1" customHeight="1" spans="1:9">
      <c r="A190" s="140" t="s">
        <v>941</v>
      </c>
      <c r="B190" s="135">
        <f t="shared" si="13"/>
        <v>4404</v>
      </c>
      <c r="C190" s="60">
        <v>4404</v>
      </c>
      <c r="D190" s="60"/>
      <c r="E190" s="60"/>
      <c r="F190" s="60"/>
      <c r="G190" s="60"/>
      <c r="H190" s="60"/>
      <c r="I190" s="67" t="str">
        <f>IF(B190-表二!C1147=0,"正确","错误，请检查")</f>
        <v>正确</v>
      </c>
    </row>
    <row r="191" ht="20.1" customHeight="1" spans="1:9">
      <c r="A191" s="140" t="s">
        <v>945</v>
      </c>
      <c r="B191" s="135">
        <f t="shared" si="13"/>
        <v>0</v>
      </c>
      <c r="C191" s="60"/>
      <c r="D191" s="60"/>
      <c r="E191" s="60"/>
      <c r="F191" s="60"/>
      <c r="G191" s="60"/>
      <c r="H191" s="60"/>
      <c r="I191" s="67" t="str">
        <f>IF(B191-表二!C1151=0,"正确","错误，请检查")</f>
        <v>正确</v>
      </c>
    </row>
    <row r="192" ht="20.1" customHeight="1" spans="1:9">
      <c r="A192" s="140" t="s">
        <v>949</v>
      </c>
      <c r="B192" s="135">
        <f t="shared" si="13"/>
        <v>340</v>
      </c>
      <c r="C192" s="58">
        <f>SUM(C193:C196)</f>
        <v>263</v>
      </c>
      <c r="D192" s="58">
        <f t="shared" ref="D192:H192" si="22">SUM(D193:D196)</f>
        <v>0</v>
      </c>
      <c r="E192" s="58">
        <f t="shared" si="22"/>
        <v>77</v>
      </c>
      <c r="F192" s="58">
        <f t="shared" si="22"/>
        <v>0</v>
      </c>
      <c r="G192" s="58">
        <f t="shared" si="22"/>
        <v>0</v>
      </c>
      <c r="H192" s="58">
        <f t="shared" si="22"/>
        <v>0</v>
      </c>
      <c r="I192" s="67" t="str">
        <f>IF(B192-表二!C1155=0,"正确","错误，请检查")</f>
        <v>正确</v>
      </c>
    </row>
    <row r="193" ht="20.1" customHeight="1" spans="1:9">
      <c r="A193" s="140" t="s">
        <v>950</v>
      </c>
      <c r="B193" s="135">
        <f t="shared" si="13"/>
        <v>340</v>
      </c>
      <c r="C193" s="60">
        <v>263</v>
      </c>
      <c r="D193" s="60"/>
      <c r="E193" s="60">
        <v>77</v>
      </c>
      <c r="F193" s="60"/>
      <c r="G193" s="60"/>
      <c r="H193" s="60"/>
      <c r="I193" s="67" t="str">
        <f>IF(B193-表二!C1156=0,"正确","错误，请检查")</f>
        <v>正确</v>
      </c>
    </row>
    <row r="194" ht="20.1" customHeight="1" spans="1:9">
      <c r="A194" s="140" t="s">
        <v>964</v>
      </c>
      <c r="B194" s="135">
        <f t="shared" si="13"/>
        <v>0</v>
      </c>
      <c r="C194" s="60"/>
      <c r="D194" s="60"/>
      <c r="E194" s="60"/>
      <c r="F194" s="60"/>
      <c r="G194" s="60"/>
      <c r="H194" s="60"/>
      <c r="I194" s="67" t="str">
        <f>IF(B194-表二!C1174=0,"正确","错误，请检查")</f>
        <v>正确</v>
      </c>
    </row>
    <row r="195" ht="20.1" customHeight="1" spans="1:9">
      <c r="A195" s="140" t="s">
        <v>970</v>
      </c>
      <c r="B195" s="135">
        <f t="shared" si="13"/>
        <v>0</v>
      </c>
      <c r="C195" s="60"/>
      <c r="D195" s="60"/>
      <c r="E195" s="60"/>
      <c r="F195" s="60"/>
      <c r="G195" s="60"/>
      <c r="H195" s="60"/>
      <c r="I195" s="67" t="str">
        <f>IF(B195-表二!C1180=0,"正确","错误，请检查")</f>
        <v>正确</v>
      </c>
    </row>
    <row r="196" ht="20.1" customHeight="1" spans="1:9">
      <c r="A196" s="140" t="s">
        <v>976</v>
      </c>
      <c r="B196" s="135">
        <f t="shared" si="13"/>
        <v>0</v>
      </c>
      <c r="C196" s="60"/>
      <c r="D196" s="60"/>
      <c r="E196" s="60"/>
      <c r="F196" s="60"/>
      <c r="G196" s="60"/>
      <c r="H196" s="60"/>
      <c r="I196" s="67" t="str">
        <f>IF(B196-表二!C1186=0,"正确","错误，请检查")</f>
        <v>正确</v>
      </c>
    </row>
    <row r="197" ht="20.1" customHeight="1" spans="1:9">
      <c r="A197" s="140" t="s">
        <v>989</v>
      </c>
      <c r="B197" s="135">
        <f t="shared" si="13"/>
        <v>2217</v>
      </c>
      <c r="C197" s="58">
        <f>SUM(C198:C205)</f>
        <v>277</v>
      </c>
      <c r="D197" s="58">
        <f t="shared" ref="D197:H197" si="23">SUM(D198:D205)</f>
        <v>1740</v>
      </c>
      <c r="E197" s="58">
        <f t="shared" si="23"/>
        <v>200</v>
      </c>
      <c r="F197" s="58">
        <f t="shared" si="23"/>
        <v>0</v>
      </c>
      <c r="G197" s="58">
        <f t="shared" si="23"/>
        <v>0</v>
      </c>
      <c r="H197" s="58">
        <f t="shared" si="23"/>
        <v>0</v>
      </c>
      <c r="I197" s="67" t="str">
        <f>IF(B197-表二!C1199=0,"正确","错误，请检查")</f>
        <v>正确</v>
      </c>
    </row>
    <row r="198" ht="20.1" customHeight="1" spans="1:9">
      <c r="A198" s="140" t="s">
        <v>990</v>
      </c>
      <c r="B198" s="135">
        <f t="shared" si="13"/>
        <v>276</v>
      </c>
      <c r="C198" s="60">
        <v>276</v>
      </c>
      <c r="D198" s="60"/>
      <c r="E198" s="60"/>
      <c r="F198" s="60"/>
      <c r="G198" s="60"/>
      <c r="H198" s="60"/>
      <c r="I198" s="67" t="str">
        <f>IF(B198-表二!C1200=0,"正确","错误，请检查")</f>
        <v>正确</v>
      </c>
    </row>
    <row r="199" ht="20.1" customHeight="1" spans="1:9">
      <c r="A199" s="140" t="s">
        <v>998</v>
      </c>
      <c r="B199" s="135">
        <f t="shared" ref="B199:B214" si="24">SUM(C199:H199)</f>
        <v>0</v>
      </c>
      <c r="C199" s="60"/>
      <c r="D199" s="60"/>
      <c r="E199" s="60"/>
      <c r="F199" s="60"/>
      <c r="G199" s="60"/>
      <c r="H199" s="60"/>
      <c r="I199" s="67" t="str">
        <f>IF(B199-表二!C1212=0,"正确","错误，请检查")</f>
        <v>正确</v>
      </c>
    </row>
    <row r="200" ht="20.1" customHeight="1" spans="1:9">
      <c r="A200" s="140" t="s">
        <v>1001</v>
      </c>
      <c r="B200" s="135">
        <f t="shared" si="24"/>
        <v>0</v>
      </c>
      <c r="C200" s="60"/>
      <c r="D200" s="60"/>
      <c r="E200" s="60"/>
      <c r="F200" s="60"/>
      <c r="G200" s="60"/>
      <c r="H200" s="60"/>
      <c r="I200" s="67" t="str">
        <f>IF(B200-表二!C1218=0,"正确","错误，请检查")</f>
        <v>正确</v>
      </c>
    </row>
    <row r="201" ht="20.1" customHeight="1" spans="1:9">
      <c r="A201" s="140" t="s">
        <v>1004</v>
      </c>
      <c r="B201" s="135">
        <f t="shared" si="24"/>
        <v>0</v>
      </c>
      <c r="C201" s="60"/>
      <c r="D201" s="60"/>
      <c r="E201" s="60"/>
      <c r="F201" s="60"/>
      <c r="G201" s="60"/>
      <c r="H201" s="60"/>
      <c r="I201" s="67" t="str">
        <f>IF(B201-表二!C1224=0,"正确","错误，请检查")</f>
        <v>正确</v>
      </c>
    </row>
    <row r="202" ht="20.1" customHeight="1" spans="1:9">
      <c r="A202" s="140" t="s">
        <v>1008</v>
      </c>
      <c r="B202" s="135">
        <f t="shared" si="24"/>
        <v>1</v>
      </c>
      <c r="C202" s="60">
        <v>1</v>
      </c>
      <c r="D202" s="60"/>
      <c r="E202" s="60"/>
      <c r="F202" s="60"/>
      <c r="G202" s="60"/>
      <c r="H202" s="60"/>
      <c r="I202" s="67" t="str">
        <f>IF(B202-表二!C1232=0,"正确","错误，请检查")</f>
        <v>正确</v>
      </c>
    </row>
    <row r="203" ht="20.1" customHeight="1" spans="1:9">
      <c r="A203" s="140" t="s">
        <v>1018</v>
      </c>
      <c r="B203" s="135">
        <f t="shared" si="24"/>
        <v>15</v>
      </c>
      <c r="C203" s="60"/>
      <c r="D203" s="60">
        <v>15</v>
      </c>
      <c r="E203" s="60"/>
      <c r="F203" s="60"/>
      <c r="G203" s="60"/>
      <c r="H203" s="60"/>
      <c r="I203" s="67" t="str">
        <f>IF(B203-表二!C1245=0,"正确","错误，请检查")</f>
        <v>正确</v>
      </c>
    </row>
    <row r="204" ht="20.1" customHeight="1" spans="1:9">
      <c r="A204" s="140" t="s">
        <v>1022</v>
      </c>
      <c r="B204" s="135">
        <f t="shared" si="24"/>
        <v>200</v>
      </c>
      <c r="C204" s="60"/>
      <c r="D204" s="60"/>
      <c r="E204" s="60">
        <v>200</v>
      </c>
      <c r="F204" s="60"/>
      <c r="G204" s="60"/>
      <c r="H204" s="60"/>
      <c r="I204" s="67" t="str">
        <f>IF(B204-表二!C1249=0,"正确","错误，请检查")</f>
        <v>正确</v>
      </c>
    </row>
    <row r="205" ht="20.1" customHeight="1" spans="1:9">
      <c r="A205" s="140" t="s">
        <v>1026</v>
      </c>
      <c r="B205" s="135">
        <f t="shared" si="24"/>
        <v>1725</v>
      </c>
      <c r="C205" s="60"/>
      <c r="D205" s="60">
        <v>1725</v>
      </c>
      <c r="E205" s="60"/>
      <c r="F205" s="60"/>
      <c r="G205" s="60"/>
      <c r="H205" s="60"/>
      <c r="I205" s="67" t="str">
        <f>IF(B205-表二!C1253=0,"正确","错误，请检查")</f>
        <v>正确</v>
      </c>
    </row>
    <row r="206" ht="20.1" customHeight="1" spans="1:9">
      <c r="A206" s="140" t="s">
        <v>1147</v>
      </c>
      <c r="B206" s="135">
        <f t="shared" si="24"/>
        <v>2615</v>
      </c>
      <c r="C206" s="60">
        <v>2615</v>
      </c>
      <c r="D206" s="60"/>
      <c r="E206" s="60"/>
      <c r="F206" s="60"/>
      <c r="G206" s="60"/>
      <c r="H206" s="60"/>
      <c r="I206" s="67" t="str">
        <f>IF(B206-表二!C1254=0,"正确","错误，请检查")</f>
        <v>正确</v>
      </c>
    </row>
    <row r="207" ht="20.1" customHeight="1" spans="1:9">
      <c r="A207" s="140" t="s">
        <v>1148</v>
      </c>
      <c r="B207" s="135">
        <f t="shared" si="24"/>
        <v>2759</v>
      </c>
      <c r="C207" s="58">
        <f>SUM(C208)</f>
        <v>2759</v>
      </c>
      <c r="D207" s="58">
        <f t="shared" ref="D207:H207" si="25">SUM(D208)</f>
        <v>0</v>
      </c>
      <c r="E207" s="58">
        <f t="shared" si="25"/>
        <v>0</v>
      </c>
      <c r="F207" s="58">
        <f t="shared" si="25"/>
        <v>0</v>
      </c>
      <c r="G207" s="58">
        <f t="shared" si="25"/>
        <v>0</v>
      </c>
      <c r="H207" s="58">
        <f t="shared" si="25"/>
        <v>0</v>
      </c>
      <c r="I207" s="67" t="str">
        <f>IF(B207-表二!C1255=0,"正确","错误，请检查")</f>
        <v>正确</v>
      </c>
    </row>
    <row r="208" ht="20.1" customHeight="1" spans="1:9">
      <c r="A208" s="140" t="s">
        <v>1149</v>
      </c>
      <c r="B208" s="135">
        <f t="shared" si="24"/>
        <v>2759</v>
      </c>
      <c r="C208" s="60">
        <v>2759</v>
      </c>
      <c r="D208" s="60"/>
      <c r="E208" s="60"/>
      <c r="F208" s="60"/>
      <c r="G208" s="60"/>
      <c r="H208" s="60"/>
      <c r="I208" s="67" t="str">
        <f>IF(B208-表二!C1256=0,"正确","错误，请检查")</f>
        <v>正确</v>
      </c>
    </row>
    <row r="209" ht="20.1" customHeight="1" spans="1:9">
      <c r="A209" s="140" t="s">
        <v>1150</v>
      </c>
      <c r="B209" s="135">
        <f t="shared" si="24"/>
        <v>11</v>
      </c>
      <c r="C209" s="60">
        <v>11</v>
      </c>
      <c r="D209" s="60"/>
      <c r="E209" s="60"/>
      <c r="F209" s="60"/>
      <c r="G209" s="60"/>
      <c r="H209" s="60"/>
      <c r="I209" s="67" t="str">
        <f>IF(B209-表二!C1261=0,"正确","错误，请检查")</f>
        <v>正确</v>
      </c>
    </row>
    <row r="210" ht="20.1" customHeight="1" spans="1:9">
      <c r="A210" s="140" t="s">
        <v>1151</v>
      </c>
      <c r="B210" s="135">
        <f t="shared" si="24"/>
        <v>6695</v>
      </c>
      <c r="C210" s="58">
        <f>SUM(C211:C212)</f>
        <v>1695</v>
      </c>
      <c r="D210" s="58">
        <f t="shared" ref="D210:H210" si="26">SUM(D211:D212)</f>
        <v>0</v>
      </c>
      <c r="E210" s="58">
        <f t="shared" si="26"/>
        <v>0</v>
      </c>
      <c r="F210" s="58">
        <f t="shared" si="26"/>
        <v>5000</v>
      </c>
      <c r="G210" s="58">
        <f t="shared" si="26"/>
        <v>0</v>
      </c>
      <c r="H210" s="58">
        <f t="shared" si="26"/>
        <v>0</v>
      </c>
      <c r="I210" s="67" t="str">
        <f>IF(B210-表二!C1263=0,"正确","错误，请检查")</f>
        <v>正确</v>
      </c>
    </row>
    <row r="211" ht="20.1" customHeight="1" spans="1:9">
      <c r="A211" s="140" t="s">
        <v>1152</v>
      </c>
      <c r="B211" s="135">
        <f t="shared" si="24"/>
        <v>6600</v>
      </c>
      <c r="C211" s="60">
        <v>1600</v>
      </c>
      <c r="D211" s="60"/>
      <c r="E211" s="60"/>
      <c r="F211" s="60">
        <v>5000</v>
      </c>
      <c r="G211" s="60"/>
      <c r="H211" s="60"/>
      <c r="I211" s="67" t="str">
        <f>IF(B211-表二!C1264=0,"正确","错误，请检查")</f>
        <v>正确</v>
      </c>
    </row>
    <row r="212" ht="20.1" customHeight="1" spans="1:9">
      <c r="A212" s="140" t="s">
        <v>1153</v>
      </c>
      <c r="B212" s="135">
        <f t="shared" si="24"/>
        <v>95</v>
      </c>
      <c r="C212" s="60">
        <v>95</v>
      </c>
      <c r="D212" s="60"/>
      <c r="E212" s="60"/>
      <c r="F212" s="60"/>
      <c r="G212" s="60"/>
      <c r="H212" s="60"/>
      <c r="I212" s="67" t="str">
        <f>IF(B212-表二!C1265=0,"正确","错误，请检查")</f>
        <v>正确</v>
      </c>
    </row>
    <row r="213" ht="20.1" customHeight="1" spans="1:9">
      <c r="A213" s="140"/>
      <c r="B213" s="135">
        <f t="shared" si="24"/>
        <v>0</v>
      </c>
      <c r="C213" s="60"/>
      <c r="D213" s="60"/>
      <c r="E213" s="60"/>
      <c r="F213" s="60"/>
      <c r="G213" s="60"/>
      <c r="H213" s="60"/>
      <c r="I213" s="67"/>
    </row>
    <row r="214" ht="20.1" customHeight="1" spans="1:9">
      <c r="A214" s="67" t="s">
        <v>1038</v>
      </c>
      <c r="B214" s="135">
        <f t="shared" si="24"/>
        <v>170242</v>
      </c>
      <c r="C214" s="58">
        <f>SUM(C6,C33,C36,C39,C51,C62,C73,C80,C102,C116,C132,C139,C148,C156,C164,C168,C174,C184,C188,C192,C197,C206,C207,C209,C210)</f>
        <v>154167</v>
      </c>
      <c r="D214" s="58">
        <f t="shared" ref="D214:H214" si="27">SUM(D6,D33,D36,D39,D51,D62,D73,D80,D102,D116,D132,D139,D148,D156,D164,D168,D174,D184,D188,D192,D197,D206,D207,D209,D210)</f>
        <v>6495</v>
      </c>
      <c r="E214" s="58">
        <f t="shared" si="27"/>
        <v>4580</v>
      </c>
      <c r="F214" s="58">
        <f t="shared" si="27"/>
        <v>5000</v>
      </c>
      <c r="G214" s="58">
        <f t="shared" si="27"/>
        <v>0</v>
      </c>
      <c r="H214" s="58">
        <f t="shared" si="27"/>
        <v>0</v>
      </c>
      <c r="I214" s="67" t="str">
        <f>IF(B214-表二!C1268=0,"正确","错误，请检查")</f>
        <v>正确</v>
      </c>
    </row>
    <row r="216" ht="25.2" customHeight="1" spans="1:9">
      <c r="A216" s="141" t="s">
        <v>1154</v>
      </c>
      <c r="B216" s="142"/>
      <c r="C216" s="143">
        <f>表三!C6+表三!C9+表三!C16+表三!C84</f>
        <v>154955</v>
      </c>
      <c r="D216" s="144">
        <f>表三!C52</f>
        <v>6495</v>
      </c>
      <c r="E216" s="143">
        <f>表三!C76</f>
        <v>4580</v>
      </c>
      <c r="F216" s="143">
        <f>表三!C77</f>
        <v>5000</v>
      </c>
      <c r="G216" s="145">
        <f>表三!C81+表三!C82</f>
        <v>4500</v>
      </c>
      <c r="H216" s="145"/>
      <c r="I216" s="96"/>
    </row>
    <row r="217" ht="14.25" spans="1:9">
      <c r="A217" s="146" t="s">
        <v>1155</v>
      </c>
      <c r="B217" s="142"/>
      <c r="C217" s="147" t="str">
        <f>IF(C214-C216&lt;=0,"正确","错误")</f>
        <v>正确</v>
      </c>
      <c r="D217" s="147" t="str">
        <f>IF(D214-D216=0,"正确","错误")</f>
        <v>正确</v>
      </c>
      <c r="E217" s="147" t="str">
        <f>IF(E214-E216&lt;=0,"正确","错误")</f>
        <v>正确</v>
      </c>
      <c r="F217" s="147" t="str">
        <f>IF(F214-F216&lt;=0,"正确","错误")</f>
        <v>正确</v>
      </c>
      <c r="G217" s="147" t="str">
        <f>IF(G214-G216&lt;=0,"正确","错误")</f>
        <v>正确</v>
      </c>
      <c r="H217" s="147"/>
      <c r="I217" s="96"/>
    </row>
    <row r="218" ht="14.25" spans="1:9">
      <c r="A218" s="148" t="s">
        <v>1156</v>
      </c>
      <c r="B218" s="90"/>
      <c r="C218" s="90"/>
      <c r="D218" s="90"/>
      <c r="E218" s="90"/>
      <c r="F218" s="90"/>
      <c r="G218" s="90"/>
      <c r="H218" s="149"/>
      <c r="I218" s="96"/>
    </row>
    <row r="219" ht="14.25" spans="1:9">
      <c r="A219" s="148" t="s">
        <v>1157</v>
      </c>
      <c r="B219" s="90"/>
      <c r="C219" s="90"/>
      <c r="D219" s="90"/>
      <c r="E219" s="90"/>
      <c r="F219" s="90"/>
      <c r="G219" s="90"/>
      <c r="H219" s="149"/>
      <c r="I219" s="96"/>
    </row>
    <row r="220" ht="14.25" spans="1:9">
      <c r="A220" s="150" t="s">
        <v>1158</v>
      </c>
      <c r="B220" s="151"/>
      <c r="C220" s="151"/>
      <c r="D220" s="151"/>
      <c r="E220" s="151"/>
      <c r="F220" s="151"/>
      <c r="G220" s="151"/>
      <c r="H220" s="152"/>
      <c r="I220" s="96"/>
    </row>
    <row r="221" spans="1:9">
      <c r="A221" s="96"/>
      <c r="B221" s="96"/>
      <c r="C221" s="96"/>
      <c r="D221" s="96"/>
      <c r="E221" s="96"/>
      <c r="F221" s="96"/>
      <c r="G221" s="96"/>
      <c r="H221" s="96"/>
      <c r="I221" s="96"/>
    </row>
  </sheetData>
  <mergeCells count="10">
    <mergeCell ref="A2:H2"/>
    <mergeCell ref="A4:A5"/>
    <mergeCell ref="B4:B5"/>
    <mergeCell ref="C4:C5"/>
    <mergeCell ref="D4:D5"/>
    <mergeCell ref="E4:E5"/>
    <mergeCell ref="F4:F5"/>
    <mergeCell ref="G4:G5"/>
    <mergeCell ref="H4:H5"/>
    <mergeCell ref="I4:I5"/>
  </mergeCells>
  <conditionalFormatting sqref="I$1:I$1048576">
    <cfRule type="containsText" dxfId="0" priority="1" operator="between" text="错误">
      <formula>NOT(ISERROR(SEARCH("错误",I1)))</formula>
    </cfRule>
  </conditionalFormatting>
  <printOptions horizontalCentered="1"/>
  <pageMargins left="0.472222222222222" right="0.472222222222222" top="0.472222222222222" bottom="0.354166666666667" header="0.118055555555556" footer="0.118055555555556"/>
  <pageSetup paperSize="9" scale="80" firstPageNumber="34" orientation="landscape" useFirstPageNumber="1"/>
  <headerFooter differentOddEven="1">
    <oddFooter>&amp;L&amp;16  —&amp;P—</oddFooter>
    <evenFooter>&amp;R&amp;16  —&amp;P—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2"/>
  <sheetViews>
    <sheetView showGridLines="0" showZeros="0" view="pageBreakPreview" zoomScaleNormal="85" workbookViewId="0">
      <pane xSplit="1" ySplit="4" topLeftCell="B5" activePane="bottomRight" state="frozen"/>
      <selection/>
      <selection pane="topRight"/>
      <selection pane="bottomLeft"/>
      <selection pane="bottomRight" activeCell="W20" sqref="W20"/>
    </sheetView>
  </sheetViews>
  <sheetFormatPr defaultColWidth="9" defaultRowHeight="13.5"/>
  <cols>
    <col min="1" max="1" width="26.4" style="74" customWidth="1"/>
    <col min="2" max="2" width="11.1" style="74" customWidth="1"/>
    <col min="3" max="17" width="7.3" style="74" customWidth="1"/>
    <col min="18" max="18" width="11.8" style="74" customWidth="1"/>
    <col min="19" max="16384" width="9" style="74"/>
  </cols>
  <sheetData>
    <row r="1" ht="14.25" spans="1:1">
      <c r="A1" s="75" t="s">
        <v>1159</v>
      </c>
    </row>
    <row r="2" s="127" customFormat="1" ht="21" customHeight="1" spans="1:17">
      <c r="A2" s="47" t="s">
        <v>1160</v>
      </c>
      <c r="B2" s="47"/>
      <c r="C2" s="47"/>
      <c r="D2" s="47"/>
      <c r="E2" s="47"/>
      <c r="F2" s="47"/>
      <c r="G2" s="47"/>
      <c r="H2" s="47"/>
      <c r="I2" s="47"/>
      <c r="J2" s="47"/>
      <c r="K2" s="47"/>
      <c r="L2" s="47"/>
      <c r="M2" s="47"/>
      <c r="N2" s="47"/>
      <c r="O2" s="47"/>
      <c r="P2" s="47"/>
      <c r="Q2" s="47"/>
    </row>
    <row r="3" s="128" customFormat="1" ht="20.25" customHeight="1" spans="1:17">
      <c r="A3" s="74"/>
      <c r="B3" s="74"/>
      <c r="C3" s="130"/>
      <c r="D3" s="130"/>
      <c r="E3" s="130"/>
      <c r="F3" s="130"/>
      <c r="G3" s="130"/>
      <c r="H3" s="130"/>
      <c r="I3" s="74"/>
      <c r="J3" s="74"/>
      <c r="K3" s="74"/>
      <c r="L3" s="74"/>
      <c r="M3" s="74"/>
      <c r="N3" s="74"/>
      <c r="O3" s="74"/>
      <c r="P3" s="74"/>
      <c r="Q3" s="132" t="s">
        <v>1161</v>
      </c>
    </row>
    <row r="4" s="129" customFormat="1" ht="63.45" customHeight="1" spans="1:18">
      <c r="A4" s="83" t="s">
        <v>22</v>
      </c>
      <c r="B4" s="83" t="s">
        <v>1162</v>
      </c>
      <c r="C4" s="72" t="s">
        <v>1163</v>
      </c>
      <c r="D4" s="72" t="s">
        <v>1164</v>
      </c>
      <c r="E4" s="72" t="s">
        <v>1165</v>
      </c>
      <c r="F4" s="72" t="s">
        <v>1166</v>
      </c>
      <c r="G4" s="72" t="s">
        <v>1167</v>
      </c>
      <c r="H4" s="72" t="s">
        <v>1168</v>
      </c>
      <c r="I4" s="72" t="s">
        <v>1169</v>
      </c>
      <c r="J4" s="72" t="s">
        <v>1170</v>
      </c>
      <c r="K4" s="72" t="s">
        <v>1171</v>
      </c>
      <c r="L4" s="72" t="s">
        <v>1172</v>
      </c>
      <c r="M4" s="72" t="s">
        <v>1173</v>
      </c>
      <c r="N4" s="72" t="s">
        <v>1174</v>
      </c>
      <c r="O4" s="72" t="s">
        <v>1046</v>
      </c>
      <c r="P4" s="72" t="s">
        <v>1175</v>
      </c>
      <c r="Q4" s="72" t="s">
        <v>1176</v>
      </c>
      <c r="R4" s="133" t="s">
        <v>1146</v>
      </c>
    </row>
    <row r="5" s="128" customFormat="1" ht="20.1" customHeight="1" spans="1:18">
      <c r="A5" s="60" t="s">
        <v>1177</v>
      </c>
      <c r="B5" s="58">
        <f>SUM(C5:Q5)</f>
        <v>32367</v>
      </c>
      <c r="C5" s="60">
        <f>7382-4</f>
        <v>7378</v>
      </c>
      <c r="D5" s="60">
        <v>6761</v>
      </c>
      <c r="E5" s="60">
        <v>988</v>
      </c>
      <c r="F5" s="60">
        <v>0</v>
      </c>
      <c r="G5" s="60">
        <v>9670</v>
      </c>
      <c r="H5" s="60">
        <v>1096</v>
      </c>
      <c r="I5" s="60">
        <v>96</v>
      </c>
      <c r="J5" s="60">
        <v>0</v>
      </c>
      <c r="K5" s="60">
        <v>5018</v>
      </c>
      <c r="L5" s="60">
        <v>0</v>
      </c>
      <c r="M5" s="60">
        <v>0</v>
      </c>
      <c r="N5" s="60">
        <v>0</v>
      </c>
      <c r="O5" s="60">
        <v>0</v>
      </c>
      <c r="P5" s="60">
        <v>0</v>
      </c>
      <c r="Q5" s="60">
        <v>1360</v>
      </c>
      <c r="R5" s="67" t="str">
        <f>IF(B5-表二!C5=0,"正确","错误，请检查")</f>
        <v>正确</v>
      </c>
    </row>
    <row r="6" s="128" customFormat="1" ht="20.1" customHeight="1" spans="1:18">
      <c r="A6" s="60" t="s">
        <v>194</v>
      </c>
      <c r="B6" s="58">
        <f t="shared" ref="B6:B31" si="0">SUM(C6:Q6)</f>
        <v>0</v>
      </c>
      <c r="C6" s="60"/>
      <c r="D6" s="60"/>
      <c r="E6" s="60"/>
      <c r="F6" s="60"/>
      <c r="G6" s="60"/>
      <c r="H6" s="60"/>
      <c r="I6" s="60"/>
      <c r="J6" s="60"/>
      <c r="K6" s="60"/>
      <c r="L6" s="60"/>
      <c r="M6" s="60"/>
      <c r="N6" s="60"/>
      <c r="O6" s="60"/>
      <c r="P6" s="60"/>
      <c r="Q6" s="60"/>
      <c r="R6" s="67" t="str">
        <f>IF(B6-表二!C234=0,"正确","错误，请检查")</f>
        <v>正确</v>
      </c>
    </row>
    <row r="7" s="128" customFormat="1" ht="20.1" customHeight="1" spans="1:18">
      <c r="A7" s="60" t="s">
        <v>198</v>
      </c>
      <c r="B7" s="58">
        <f t="shared" si="0"/>
        <v>220</v>
      </c>
      <c r="C7" s="60"/>
      <c r="D7" s="60">
        <v>27</v>
      </c>
      <c r="E7" s="60"/>
      <c r="F7" s="60"/>
      <c r="G7" s="60">
        <v>193</v>
      </c>
      <c r="H7" s="60"/>
      <c r="I7" s="60"/>
      <c r="J7" s="60"/>
      <c r="K7" s="60"/>
      <c r="L7" s="60"/>
      <c r="M7" s="60"/>
      <c r="N7" s="60"/>
      <c r="O7" s="60"/>
      <c r="P7" s="60"/>
      <c r="Q7" s="60"/>
      <c r="R7" s="67" t="str">
        <f>IF(B7-表二!C238=0,"正确","错误，请检查")</f>
        <v>正确</v>
      </c>
    </row>
    <row r="8" s="128" customFormat="1" ht="20.1" customHeight="1" spans="1:18">
      <c r="A8" s="60" t="s">
        <v>210</v>
      </c>
      <c r="B8" s="58">
        <f t="shared" si="0"/>
        <v>8098</v>
      </c>
      <c r="C8" s="60">
        <v>4287</v>
      </c>
      <c r="D8" s="60">
        <v>2419</v>
      </c>
      <c r="E8" s="60">
        <v>1182</v>
      </c>
      <c r="F8" s="60">
        <v>0</v>
      </c>
      <c r="G8" s="60">
        <v>43</v>
      </c>
      <c r="H8" s="60">
        <v>17</v>
      </c>
      <c r="I8" s="60">
        <v>0</v>
      </c>
      <c r="J8" s="60">
        <v>0</v>
      </c>
      <c r="K8" s="60">
        <v>150</v>
      </c>
      <c r="L8" s="60">
        <v>0</v>
      </c>
      <c r="M8" s="60">
        <v>0</v>
      </c>
      <c r="N8" s="60">
        <v>0</v>
      </c>
      <c r="O8" s="60">
        <v>0</v>
      </c>
      <c r="P8" s="60">
        <v>0</v>
      </c>
      <c r="Q8" s="60">
        <v>0</v>
      </c>
      <c r="R8" s="67" t="str">
        <f>IF(B8-表二!C250=0,"正确","错误，请检查")</f>
        <v>正确</v>
      </c>
    </row>
    <row r="9" s="128" customFormat="1" ht="20.1" customHeight="1" spans="1:18">
      <c r="A9" s="60" t="s">
        <v>261</v>
      </c>
      <c r="B9" s="58">
        <f t="shared" si="0"/>
        <v>26581</v>
      </c>
      <c r="C9" s="60">
        <v>0</v>
      </c>
      <c r="D9" s="60">
        <v>16</v>
      </c>
      <c r="E9" s="60">
        <v>1683</v>
      </c>
      <c r="F9" s="60">
        <v>0</v>
      </c>
      <c r="G9" s="60">
        <v>22870</v>
      </c>
      <c r="H9" s="60">
        <v>329</v>
      </c>
      <c r="I9" s="60">
        <v>0</v>
      </c>
      <c r="J9" s="60">
        <v>0</v>
      </c>
      <c r="K9" s="60">
        <v>1683</v>
      </c>
      <c r="L9" s="60">
        <v>0</v>
      </c>
      <c r="M9" s="60">
        <v>0</v>
      </c>
      <c r="N9" s="60">
        <v>0</v>
      </c>
      <c r="O9" s="60">
        <v>0</v>
      </c>
      <c r="P9" s="60">
        <v>0</v>
      </c>
      <c r="Q9" s="60">
        <v>0</v>
      </c>
      <c r="R9" s="67" t="str">
        <f>IF(B9-表二!C340=0,"正确","错误，请检查")</f>
        <v>正确</v>
      </c>
    </row>
    <row r="10" s="128" customFormat="1" ht="20.1" customHeight="1" spans="1:18">
      <c r="A10" s="60" t="s">
        <v>309</v>
      </c>
      <c r="B10" s="58">
        <f t="shared" si="0"/>
        <v>165</v>
      </c>
      <c r="C10" s="60">
        <v>123</v>
      </c>
      <c r="D10" s="60">
        <v>37</v>
      </c>
      <c r="E10" s="60"/>
      <c r="F10" s="60"/>
      <c r="G10" s="60"/>
      <c r="H10" s="60"/>
      <c r="I10" s="60"/>
      <c r="J10" s="60"/>
      <c r="K10" s="60">
        <v>5</v>
      </c>
      <c r="L10" s="60"/>
      <c r="M10" s="60"/>
      <c r="N10" s="60"/>
      <c r="O10" s="60"/>
      <c r="P10" s="60"/>
      <c r="Q10" s="60"/>
      <c r="R10" s="67" t="str">
        <f>IF(B10-表二!C391=0,"正确","错误，请检查")</f>
        <v>正确</v>
      </c>
    </row>
    <row r="11" s="128" customFormat="1" ht="20.1" customHeight="1" spans="1:18">
      <c r="A11" s="60" t="s">
        <v>358</v>
      </c>
      <c r="B11" s="58">
        <f t="shared" si="0"/>
        <v>2853</v>
      </c>
      <c r="C11" s="60">
        <v>344</v>
      </c>
      <c r="D11" s="60">
        <v>431</v>
      </c>
      <c r="E11" s="60">
        <v>1318</v>
      </c>
      <c r="F11" s="60">
        <v>0</v>
      </c>
      <c r="G11" s="60">
        <v>728</v>
      </c>
      <c r="H11" s="60">
        <v>0</v>
      </c>
      <c r="I11" s="60">
        <v>0</v>
      </c>
      <c r="J11" s="60">
        <v>0</v>
      </c>
      <c r="K11" s="60">
        <v>32</v>
      </c>
      <c r="L11" s="60">
        <v>0</v>
      </c>
      <c r="M11" s="60">
        <v>0</v>
      </c>
      <c r="N11" s="60">
        <v>0</v>
      </c>
      <c r="O11" s="60">
        <v>0</v>
      </c>
      <c r="P11" s="60">
        <v>0</v>
      </c>
      <c r="Q11" s="60">
        <v>0</v>
      </c>
      <c r="R11" s="67" t="str">
        <f>IF(B11-表二!C447=0,"正确","错误，请检查")</f>
        <v>正确</v>
      </c>
    </row>
    <row r="12" s="128" customFormat="1" ht="20.1" customHeight="1" spans="1:18">
      <c r="A12" s="60" t="s">
        <v>400</v>
      </c>
      <c r="B12" s="58">
        <f t="shared" si="0"/>
        <v>20718</v>
      </c>
      <c r="C12" s="60">
        <v>4652</v>
      </c>
      <c r="D12" s="60">
        <v>470</v>
      </c>
      <c r="E12" s="60">
        <v>3</v>
      </c>
      <c r="F12" s="60">
        <v>0</v>
      </c>
      <c r="G12" s="60">
        <v>4923</v>
      </c>
      <c r="H12" s="60">
        <v>0</v>
      </c>
      <c r="I12" s="60">
        <v>0</v>
      </c>
      <c r="J12" s="60">
        <v>0</v>
      </c>
      <c r="K12" s="60">
        <v>5335</v>
      </c>
      <c r="L12" s="60">
        <v>5335</v>
      </c>
      <c r="M12" s="60">
        <v>0</v>
      </c>
      <c r="N12" s="60"/>
      <c r="O12" s="60"/>
      <c r="P12" s="60"/>
      <c r="Q12" s="60"/>
      <c r="R12" s="67" t="str">
        <f>IF(B12-表二!C504=0,"正确","错误，请检查")</f>
        <v>正确</v>
      </c>
    </row>
    <row r="13" s="128" customFormat="1" ht="20.1" customHeight="1" spans="1:18">
      <c r="A13" s="60" t="s">
        <v>507</v>
      </c>
      <c r="B13" s="58">
        <f t="shared" si="0"/>
        <v>18113</v>
      </c>
      <c r="C13" s="60">
        <v>602</v>
      </c>
      <c r="D13" s="60">
        <v>242</v>
      </c>
      <c r="E13" s="60">
        <v>15</v>
      </c>
      <c r="F13" s="60">
        <v>0</v>
      </c>
      <c r="G13" s="60">
        <v>5938</v>
      </c>
      <c r="H13" s="60">
        <v>1373</v>
      </c>
      <c r="I13" s="60">
        <v>0</v>
      </c>
      <c r="J13" s="60">
        <v>0</v>
      </c>
      <c r="K13" s="60">
        <v>2069</v>
      </c>
      <c r="L13" s="60">
        <v>7574</v>
      </c>
      <c r="M13" s="60">
        <v>0</v>
      </c>
      <c r="N13" s="60">
        <v>0</v>
      </c>
      <c r="O13" s="60">
        <v>0</v>
      </c>
      <c r="P13" s="60">
        <v>0</v>
      </c>
      <c r="Q13" s="60">
        <v>300</v>
      </c>
      <c r="R13" s="67" t="str">
        <f>IF(B13-表二!C629=0,"正确","错误，请检查")</f>
        <v>正确</v>
      </c>
    </row>
    <row r="14" s="128" customFormat="1" ht="20.1" customHeight="1" spans="1:18">
      <c r="A14" s="60" t="s">
        <v>569</v>
      </c>
      <c r="B14" s="58">
        <f t="shared" si="0"/>
        <v>3086</v>
      </c>
      <c r="C14" s="60">
        <v>0</v>
      </c>
      <c r="D14" s="60">
        <v>3004</v>
      </c>
      <c r="E14" s="60">
        <v>0</v>
      </c>
      <c r="F14" s="60">
        <v>0</v>
      </c>
      <c r="G14" s="60">
        <v>77</v>
      </c>
      <c r="H14" s="60">
        <v>0</v>
      </c>
      <c r="I14" s="60">
        <v>0</v>
      </c>
      <c r="J14" s="60">
        <v>0</v>
      </c>
      <c r="K14" s="60">
        <v>5</v>
      </c>
      <c r="L14" s="60">
        <v>0</v>
      </c>
      <c r="M14" s="60">
        <v>0</v>
      </c>
      <c r="N14" s="60">
        <v>0</v>
      </c>
      <c r="O14" s="60">
        <v>0</v>
      </c>
      <c r="P14" s="60">
        <v>0</v>
      </c>
      <c r="Q14" s="60">
        <v>0</v>
      </c>
      <c r="R14" s="67" t="str">
        <f>IF(B14-表二!C699=0,"正确","错误，请检查")</f>
        <v>正确</v>
      </c>
    </row>
    <row r="15" s="128" customFormat="1" ht="20.1" customHeight="1" spans="1:18">
      <c r="A15" s="60" t="s">
        <v>635</v>
      </c>
      <c r="B15" s="58">
        <f t="shared" si="0"/>
        <v>2886</v>
      </c>
      <c r="C15" s="60">
        <v>425</v>
      </c>
      <c r="D15" s="60">
        <v>493</v>
      </c>
      <c r="E15" s="60">
        <v>13</v>
      </c>
      <c r="F15" s="60"/>
      <c r="G15" s="60">
        <v>164</v>
      </c>
      <c r="H15" s="60"/>
      <c r="I15" s="60"/>
      <c r="J15" s="60"/>
      <c r="K15" s="60">
        <v>253</v>
      </c>
      <c r="L15" s="60"/>
      <c r="M15" s="60"/>
      <c r="N15" s="60"/>
      <c r="O15" s="60"/>
      <c r="P15" s="60"/>
      <c r="Q15" s="60">
        <v>1538</v>
      </c>
      <c r="R15" s="67" t="str">
        <f>IF(B15-表二!C773=0,"正确","错误，请检查")</f>
        <v>正确</v>
      </c>
    </row>
    <row r="16" s="128" customFormat="1" ht="20.1" customHeight="1" spans="1:18">
      <c r="A16" s="60" t="s">
        <v>651</v>
      </c>
      <c r="B16" s="58">
        <f t="shared" si="0"/>
        <v>30899</v>
      </c>
      <c r="C16" s="60">
        <v>1853</v>
      </c>
      <c r="D16" s="60">
        <v>1391</v>
      </c>
      <c r="E16" s="60">
        <v>7454</v>
      </c>
      <c r="F16" s="60">
        <v>0</v>
      </c>
      <c r="G16" s="60">
        <v>1708</v>
      </c>
      <c r="H16" s="60">
        <v>1</v>
      </c>
      <c r="I16" s="60">
        <v>2</v>
      </c>
      <c r="J16" s="60">
        <v>0</v>
      </c>
      <c r="K16" s="60">
        <v>16958</v>
      </c>
      <c r="L16" s="60">
        <v>0</v>
      </c>
      <c r="M16" s="60">
        <v>0</v>
      </c>
      <c r="N16" s="60">
        <v>0</v>
      </c>
      <c r="O16" s="60">
        <v>0</v>
      </c>
      <c r="P16" s="60">
        <v>0</v>
      </c>
      <c r="Q16" s="60">
        <v>1532</v>
      </c>
      <c r="R16" s="67" t="str">
        <f>IF(B16-表二!C792=0,"正确","错误，请检查")</f>
        <v>正确</v>
      </c>
    </row>
    <row r="17" s="128" customFormat="1" ht="20.1" customHeight="1" spans="1:18">
      <c r="A17" s="60" t="s">
        <v>747</v>
      </c>
      <c r="B17" s="58">
        <f t="shared" si="0"/>
        <v>2939</v>
      </c>
      <c r="C17" s="60">
        <v>348</v>
      </c>
      <c r="D17" s="60">
        <v>1371</v>
      </c>
      <c r="E17" s="60">
        <v>69</v>
      </c>
      <c r="F17" s="60">
        <v>0</v>
      </c>
      <c r="G17" s="60">
        <v>0</v>
      </c>
      <c r="H17" s="60">
        <v>1132</v>
      </c>
      <c r="I17" s="60">
        <v>9</v>
      </c>
      <c r="J17" s="60">
        <v>0</v>
      </c>
      <c r="K17" s="60">
        <v>10</v>
      </c>
      <c r="L17" s="60">
        <v>0</v>
      </c>
      <c r="M17" s="60">
        <v>0</v>
      </c>
      <c r="N17" s="60">
        <v>0</v>
      </c>
      <c r="O17" s="60">
        <v>0</v>
      </c>
      <c r="P17" s="60">
        <v>0</v>
      </c>
      <c r="Q17" s="60">
        <v>0</v>
      </c>
      <c r="R17" s="67" t="str">
        <f>IF(B17-表二!C903=0,"正确","错误，请检查")</f>
        <v>正确</v>
      </c>
    </row>
    <row r="18" s="128" customFormat="1" ht="20.1" customHeight="1" spans="1:18">
      <c r="A18" s="131" t="s">
        <v>798</v>
      </c>
      <c r="B18" s="58">
        <f t="shared" si="0"/>
        <v>200</v>
      </c>
      <c r="C18" s="60">
        <v>117</v>
      </c>
      <c r="D18" s="60">
        <v>59</v>
      </c>
      <c r="E18" s="60">
        <v>0</v>
      </c>
      <c r="F18" s="60">
        <v>0</v>
      </c>
      <c r="G18" s="60">
        <v>0</v>
      </c>
      <c r="H18" s="60">
        <v>0</v>
      </c>
      <c r="I18" s="60">
        <v>0</v>
      </c>
      <c r="J18" s="60">
        <v>0</v>
      </c>
      <c r="K18" s="60">
        <v>24</v>
      </c>
      <c r="L18" s="60"/>
      <c r="M18" s="60"/>
      <c r="N18" s="60"/>
      <c r="O18" s="60"/>
      <c r="P18" s="60"/>
      <c r="Q18" s="60"/>
      <c r="R18" s="67" t="str">
        <f>IF(B18-表二!C967=0,"正确","错误，请检查")</f>
        <v>正确</v>
      </c>
    </row>
    <row r="19" s="128" customFormat="1" ht="20.1" customHeight="1" spans="1:18">
      <c r="A19" s="131" t="s">
        <v>843</v>
      </c>
      <c r="B19" s="58">
        <f t="shared" si="0"/>
        <v>172</v>
      </c>
      <c r="C19" s="60">
        <v>110</v>
      </c>
      <c r="D19" s="60">
        <v>42</v>
      </c>
      <c r="E19" s="60"/>
      <c r="F19" s="60"/>
      <c r="G19" s="60"/>
      <c r="H19" s="60"/>
      <c r="I19" s="60"/>
      <c r="J19" s="60"/>
      <c r="K19" s="60">
        <v>20</v>
      </c>
      <c r="L19" s="60"/>
      <c r="M19" s="60"/>
      <c r="N19" s="60"/>
      <c r="O19" s="60"/>
      <c r="P19" s="60"/>
      <c r="Q19" s="60"/>
      <c r="R19" s="67" t="str">
        <f>IF(B19-表二!C1031=0,"正确","错误，请检查")</f>
        <v>正确</v>
      </c>
    </row>
    <row r="20" s="128" customFormat="1" ht="20.1" customHeight="1" spans="1:18">
      <c r="A20" s="61" t="s">
        <v>856</v>
      </c>
      <c r="B20" s="58">
        <f t="shared" si="0"/>
        <v>50</v>
      </c>
      <c r="C20" s="60"/>
      <c r="D20" s="60"/>
      <c r="E20" s="60">
        <v>50</v>
      </c>
      <c r="F20" s="60"/>
      <c r="G20" s="60"/>
      <c r="H20" s="60"/>
      <c r="I20" s="60"/>
      <c r="J20" s="60"/>
      <c r="K20" s="60"/>
      <c r="L20" s="60"/>
      <c r="M20" s="60"/>
      <c r="N20" s="60"/>
      <c r="O20" s="60"/>
      <c r="P20" s="60"/>
      <c r="Q20" s="60"/>
      <c r="R20" s="67" t="str">
        <f>IF(B20-表二!C1051=0,"正确","错误，请检查")</f>
        <v>正确</v>
      </c>
    </row>
    <row r="21" s="128" customFormat="1" ht="20.1" customHeight="1" spans="1:18">
      <c r="A21" s="131" t="s">
        <v>882</v>
      </c>
      <c r="B21" s="58">
        <f t="shared" si="0"/>
        <v>0</v>
      </c>
      <c r="C21" s="60"/>
      <c r="D21" s="60"/>
      <c r="E21" s="60"/>
      <c r="F21" s="60"/>
      <c r="G21" s="60"/>
      <c r="H21" s="60"/>
      <c r="I21" s="60"/>
      <c r="J21" s="60"/>
      <c r="K21" s="60"/>
      <c r="L21" s="60"/>
      <c r="M21" s="60"/>
      <c r="N21" s="60"/>
      <c r="O21" s="60"/>
      <c r="P21" s="60"/>
      <c r="Q21" s="60"/>
      <c r="R21" s="67" t="str">
        <f>IF(B21-表二!C1081=0,"正确","错误，请检查")</f>
        <v>正确</v>
      </c>
    </row>
    <row r="22" s="128" customFormat="1" ht="20.1" customHeight="1" spans="1:18">
      <c r="A22" s="131" t="s">
        <v>892</v>
      </c>
      <c r="B22" s="58">
        <f t="shared" si="0"/>
        <v>1445</v>
      </c>
      <c r="C22" s="60">
        <v>130</v>
      </c>
      <c r="D22" s="60">
        <v>105</v>
      </c>
      <c r="E22" s="60">
        <v>716</v>
      </c>
      <c r="F22" s="60">
        <v>0</v>
      </c>
      <c r="G22" s="60">
        <v>0</v>
      </c>
      <c r="H22" s="60">
        <v>481</v>
      </c>
      <c r="I22" s="60">
        <v>0</v>
      </c>
      <c r="J22" s="60">
        <v>0</v>
      </c>
      <c r="K22" s="60">
        <v>13</v>
      </c>
      <c r="L22" s="60"/>
      <c r="M22" s="60"/>
      <c r="N22" s="60"/>
      <c r="O22" s="60"/>
      <c r="P22" s="60"/>
      <c r="Q22" s="60"/>
      <c r="R22" s="67" t="str">
        <f>IF(B22-表二!C1091=0,"正确","错误，请检查")</f>
        <v>正确</v>
      </c>
    </row>
    <row r="23" s="128" customFormat="1" ht="20.1" customHeight="1" spans="1:18">
      <c r="A23" s="131" t="s">
        <v>929</v>
      </c>
      <c r="B23" s="58">
        <f t="shared" si="0"/>
        <v>4813</v>
      </c>
      <c r="C23" s="60">
        <v>1959</v>
      </c>
      <c r="D23" s="60">
        <v>0</v>
      </c>
      <c r="E23" s="60">
        <v>409</v>
      </c>
      <c r="F23" s="60">
        <v>0</v>
      </c>
      <c r="G23" s="60">
        <v>2445</v>
      </c>
      <c r="H23" s="60"/>
      <c r="I23" s="60"/>
      <c r="J23" s="60"/>
      <c r="K23" s="60"/>
      <c r="L23" s="60"/>
      <c r="M23" s="60"/>
      <c r="N23" s="60"/>
      <c r="O23" s="60"/>
      <c r="P23" s="60"/>
      <c r="Q23" s="60"/>
      <c r="R23" s="67" t="str">
        <f>IF(B23-表二!C1135=0,"正确","错误，请检查")</f>
        <v>正确</v>
      </c>
    </row>
    <row r="24" s="128" customFormat="1" ht="20.1" customHeight="1" spans="1:18">
      <c r="A24" s="131" t="s">
        <v>949</v>
      </c>
      <c r="B24" s="58">
        <f t="shared" si="0"/>
        <v>340</v>
      </c>
      <c r="C24" s="60">
        <v>0</v>
      </c>
      <c r="D24" s="60">
        <v>19</v>
      </c>
      <c r="E24" s="60">
        <v>243</v>
      </c>
      <c r="F24" s="60">
        <v>0</v>
      </c>
      <c r="G24" s="60">
        <v>0</v>
      </c>
      <c r="H24" s="60">
        <v>0</v>
      </c>
      <c r="I24" s="60">
        <v>0</v>
      </c>
      <c r="J24" s="60">
        <v>0</v>
      </c>
      <c r="K24" s="60">
        <v>78</v>
      </c>
      <c r="L24" s="60"/>
      <c r="M24" s="60"/>
      <c r="N24" s="60"/>
      <c r="O24" s="60"/>
      <c r="P24" s="60"/>
      <c r="Q24" s="60"/>
      <c r="R24" s="67" t="str">
        <f>IF(B24-表二!C1155=0,"正确","错误，请检查")</f>
        <v>正确</v>
      </c>
    </row>
    <row r="25" s="128" customFormat="1" ht="20.1" customHeight="1" spans="1:18">
      <c r="A25" s="131" t="s">
        <v>989</v>
      </c>
      <c r="B25" s="58">
        <f t="shared" si="0"/>
        <v>2217</v>
      </c>
      <c r="C25" s="60">
        <v>163</v>
      </c>
      <c r="D25" s="60">
        <v>116</v>
      </c>
      <c r="E25" s="60">
        <v>1725</v>
      </c>
      <c r="F25" s="60">
        <v>0</v>
      </c>
      <c r="G25" s="60">
        <v>12</v>
      </c>
      <c r="H25" s="60">
        <v>0</v>
      </c>
      <c r="I25" s="60">
        <v>0</v>
      </c>
      <c r="J25" s="60">
        <v>0</v>
      </c>
      <c r="K25" s="60">
        <v>201</v>
      </c>
      <c r="L25" s="60"/>
      <c r="M25" s="60"/>
      <c r="N25" s="60"/>
      <c r="O25" s="60"/>
      <c r="P25" s="60"/>
      <c r="Q25" s="60"/>
      <c r="R25" s="67" t="str">
        <f>IF(B25-表二!C1199=0,"正确","错误，请检查")</f>
        <v>正确</v>
      </c>
    </row>
    <row r="26" s="128" customFormat="1" ht="20.1" customHeight="1" spans="1:18">
      <c r="A26" s="61" t="s">
        <v>1147</v>
      </c>
      <c r="B26" s="58">
        <f t="shared" si="0"/>
        <v>2615</v>
      </c>
      <c r="C26" s="60"/>
      <c r="D26" s="60"/>
      <c r="E26" s="60"/>
      <c r="F26" s="60"/>
      <c r="G26" s="60"/>
      <c r="H26" s="60"/>
      <c r="I26" s="60"/>
      <c r="J26" s="60"/>
      <c r="K26" s="60"/>
      <c r="L26" s="60"/>
      <c r="M26" s="60"/>
      <c r="N26" s="60"/>
      <c r="O26" s="60"/>
      <c r="P26" s="60">
        <v>2615</v>
      </c>
      <c r="Q26" s="60"/>
      <c r="R26" s="67" t="str">
        <f>IF(B26-表二!C1254=0,"正确","错误，请检查")</f>
        <v>正确</v>
      </c>
    </row>
    <row r="27" s="128" customFormat="1" ht="20.1" customHeight="1" spans="1:18">
      <c r="A27" s="131" t="s">
        <v>1148</v>
      </c>
      <c r="B27" s="58">
        <f t="shared" si="0"/>
        <v>2759</v>
      </c>
      <c r="C27" s="60"/>
      <c r="D27" s="60"/>
      <c r="E27" s="60"/>
      <c r="F27" s="60"/>
      <c r="G27" s="60"/>
      <c r="H27" s="60"/>
      <c r="I27" s="60"/>
      <c r="J27" s="60"/>
      <c r="K27" s="60"/>
      <c r="L27" s="60"/>
      <c r="M27" s="60">
        <v>2759</v>
      </c>
      <c r="N27" s="60"/>
      <c r="O27" s="60"/>
      <c r="P27" s="60"/>
      <c r="Q27" s="60"/>
      <c r="R27" s="67" t="str">
        <f>IF(B27-表二!C1255=0,"正确","错误，请检查")</f>
        <v>正确</v>
      </c>
    </row>
    <row r="28" s="128" customFormat="1" ht="20.1" customHeight="1" spans="1:18">
      <c r="A28" s="131" t="s">
        <v>1150</v>
      </c>
      <c r="B28" s="58">
        <f t="shared" si="0"/>
        <v>11</v>
      </c>
      <c r="C28" s="60"/>
      <c r="D28" s="60"/>
      <c r="E28" s="60"/>
      <c r="F28" s="60"/>
      <c r="G28" s="60"/>
      <c r="H28" s="60"/>
      <c r="I28" s="60"/>
      <c r="J28" s="60"/>
      <c r="K28" s="60"/>
      <c r="L28" s="60"/>
      <c r="M28" s="60">
        <v>11</v>
      </c>
      <c r="N28" s="60"/>
      <c r="O28" s="60"/>
      <c r="P28" s="60"/>
      <c r="Q28" s="60"/>
      <c r="R28" s="67" t="str">
        <f>IF(B28-表二!C1261=0,"正确","错误，请检查")</f>
        <v>正确</v>
      </c>
    </row>
    <row r="29" s="128" customFormat="1" ht="20.1" customHeight="1" spans="1:18">
      <c r="A29" s="60" t="s">
        <v>1151</v>
      </c>
      <c r="B29" s="58">
        <f t="shared" si="0"/>
        <v>6695</v>
      </c>
      <c r="C29" s="60"/>
      <c r="D29" s="60"/>
      <c r="E29" s="60"/>
      <c r="F29" s="60"/>
      <c r="G29" s="60"/>
      <c r="H29" s="60"/>
      <c r="I29" s="60"/>
      <c r="J29" s="60"/>
      <c r="K29" s="60"/>
      <c r="L29" s="60"/>
      <c r="M29" s="60"/>
      <c r="N29" s="60"/>
      <c r="O29" s="60"/>
      <c r="P29" s="60">
        <v>6600</v>
      </c>
      <c r="Q29" s="60">
        <v>95</v>
      </c>
      <c r="R29" s="67" t="str">
        <f>IF(B29-表二!C1263=0,"正确","错误，请检查")</f>
        <v>正确</v>
      </c>
    </row>
    <row r="30" s="128" customFormat="1" ht="20.1" customHeight="1" spans="1:18">
      <c r="A30" s="60" t="s">
        <v>1046</v>
      </c>
      <c r="B30" s="58">
        <f t="shared" si="0"/>
        <v>5288</v>
      </c>
      <c r="C30" s="60"/>
      <c r="D30" s="60"/>
      <c r="E30" s="60"/>
      <c r="F30" s="60"/>
      <c r="G30" s="60"/>
      <c r="H30" s="60"/>
      <c r="I30" s="60"/>
      <c r="J30" s="60"/>
      <c r="K30" s="60"/>
      <c r="L30" s="60"/>
      <c r="M30" s="60"/>
      <c r="N30" s="60">
        <v>4753</v>
      </c>
      <c r="O30" s="60">
        <v>535</v>
      </c>
      <c r="P30" s="60"/>
      <c r="Q30" s="60"/>
      <c r="R30" s="67" t="str">
        <f>IF(B30-表三!F7=0,"正确","错误，请检查")</f>
        <v>正确</v>
      </c>
    </row>
    <row r="31" s="128" customFormat="1" ht="22.8" customHeight="1" spans="1:18">
      <c r="A31" s="64" t="s">
        <v>1133</v>
      </c>
      <c r="B31" s="58">
        <f t="shared" si="0"/>
        <v>175530</v>
      </c>
      <c r="C31" s="58">
        <f>SUM(C5:C30)</f>
        <v>22491</v>
      </c>
      <c r="D31" s="58">
        <f t="shared" ref="D31:Q31" si="1">SUM(D5:D30)</f>
        <v>17003</v>
      </c>
      <c r="E31" s="58">
        <f t="shared" si="1"/>
        <v>15868</v>
      </c>
      <c r="F31" s="58">
        <f t="shared" si="1"/>
        <v>0</v>
      </c>
      <c r="G31" s="58">
        <f t="shared" si="1"/>
        <v>48771</v>
      </c>
      <c r="H31" s="58">
        <f t="shared" si="1"/>
        <v>4429</v>
      </c>
      <c r="I31" s="58">
        <f t="shared" si="1"/>
        <v>107</v>
      </c>
      <c r="J31" s="58">
        <f t="shared" si="1"/>
        <v>0</v>
      </c>
      <c r="K31" s="58">
        <f t="shared" si="1"/>
        <v>31854</v>
      </c>
      <c r="L31" s="58">
        <f t="shared" si="1"/>
        <v>12909</v>
      </c>
      <c r="M31" s="58">
        <f t="shared" si="1"/>
        <v>2770</v>
      </c>
      <c r="N31" s="58">
        <f t="shared" si="1"/>
        <v>4753</v>
      </c>
      <c r="O31" s="58">
        <f t="shared" si="1"/>
        <v>535</v>
      </c>
      <c r="P31" s="58">
        <f t="shared" si="1"/>
        <v>9215</v>
      </c>
      <c r="Q31" s="58">
        <f t="shared" si="1"/>
        <v>4825</v>
      </c>
      <c r="R31" s="67" t="str">
        <f>IF(B31-表三!F90=0,"正确","错误，请检查")</f>
        <v>正确</v>
      </c>
    </row>
    <row r="32" s="128" customFormat="1" ht="34.2" customHeight="1"/>
  </sheetData>
  <mergeCells count="1">
    <mergeCell ref="A2:Q2"/>
  </mergeCells>
  <conditionalFormatting sqref="R5:R31">
    <cfRule type="containsText" dxfId="0" priority="1" operator="between" text="错误">
      <formula>NOT(ISERROR(SEARCH("错误",R5)))</formula>
    </cfRule>
  </conditionalFormatting>
  <printOptions horizontalCentered="1"/>
  <pageMargins left="0.472222222222222" right="0.472222222222222" top="0.275" bottom="0.156944444444444" header="0.118055555555556" footer="0.118055555555556"/>
  <pageSetup paperSize="9" scale="80" firstPageNumber="42" orientation="landscape" useFirstPageNumber="1"/>
  <headerFooter>
    <oddFooter>&amp;L&amp;16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4"/>
  <sheetViews>
    <sheetView showGridLines="0" showZeros="0" view="pageBreakPreview" zoomScale="90" zoomScaleNormal="100" workbookViewId="0">
      <selection activeCell="H20" sqref="H20"/>
    </sheetView>
  </sheetViews>
  <sheetFormatPr defaultColWidth="5.7" defaultRowHeight="13.5"/>
  <cols>
    <col min="1" max="1" width="14.2" style="99" customWidth="1"/>
    <col min="2" max="2" width="6.7" style="99" customWidth="1"/>
    <col min="3" max="3" width="5.1" style="99" customWidth="1"/>
    <col min="4" max="15" width="5.6" style="99" customWidth="1"/>
    <col min="16" max="16" width="4.7" style="99" customWidth="1"/>
    <col min="17" max="19" width="5.6" style="99" customWidth="1"/>
    <col min="20" max="20" width="5.8" style="99" customWidth="1"/>
    <col min="21" max="21" width="4.5" style="99" customWidth="1"/>
    <col min="22" max="25" width="5.6" style="99" customWidth="1"/>
    <col min="26" max="26" width="5" style="99" customWidth="1"/>
    <col min="27" max="27" width="5" style="100" customWidth="1"/>
    <col min="28" max="28" width="5.6" style="99" customWidth="1"/>
    <col min="29" max="16384" width="5.7" style="99"/>
  </cols>
  <sheetData>
    <row r="1" ht="14.25" spans="1:1">
      <c r="A1" s="75" t="s">
        <v>1178</v>
      </c>
    </row>
    <row r="2" s="98" customFormat="1" ht="34.05" customHeight="1" spans="1:26">
      <c r="A2" s="47" t="s">
        <v>1179</v>
      </c>
      <c r="B2" s="47" t="s">
        <v>1180</v>
      </c>
      <c r="C2" s="47"/>
      <c r="D2" s="47"/>
      <c r="E2" s="47"/>
      <c r="F2" s="47"/>
      <c r="G2" s="47"/>
      <c r="H2" s="47"/>
      <c r="I2" s="47"/>
      <c r="J2" s="47"/>
      <c r="K2" s="47"/>
      <c r="L2" s="47"/>
      <c r="M2" s="47"/>
      <c r="N2" s="47"/>
      <c r="O2" s="47"/>
      <c r="P2" s="47"/>
      <c r="Q2" s="47"/>
      <c r="R2" s="47"/>
      <c r="S2" s="47"/>
      <c r="T2" s="47"/>
      <c r="U2" s="47"/>
      <c r="V2" s="47"/>
      <c r="W2" s="47"/>
      <c r="X2" s="47"/>
      <c r="Y2" s="47"/>
      <c r="Z2" s="47"/>
    </row>
    <row r="3" ht="17.1" customHeight="1" spans="1:28">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14"/>
      <c r="AB3" s="101" t="s">
        <v>21</v>
      </c>
    </row>
    <row r="4" ht="31.5" customHeight="1" spans="1:28">
      <c r="A4" s="102" t="s">
        <v>1181</v>
      </c>
      <c r="B4" s="103" t="s">
        <v>1182</v>
      </c>
      <c r="C4" s="103"/>
      <c r="D4" s="103"/>
      <c r="E4" s="103"/>
      <c r="F4" s="103"/>
      <c r="G4" s="103"/>
      <c r="H4" s="103"/>
      <c r="I4" s="103"/>
      <c r="J4" s="103"/>
      <c r="K4" s="103"/>
      <c r="L4" s="103"/>
      <c r="M4" s="103"/>
      <c r="N4" s="103"/>
      <c r="O4" s="103"/>
      <c r="P4" s="103"/>
      <c r="Q4" s="103"/>
      <c r="R4" s="103"/>
      <c r="S4" s="103"/>
      <c r="T4" s="103"/>
      <c r="U4" s="103"/>
      <c r="V4" s="103"/>
      <c r="W4" s="103"/>
      <c r="X4" s="103"/>
      <c r="Y4" s="103"/>
      <c r="Z4" s="103"/>
      <c r="AA4" s="115"/>
      <c r="AB4" s="103"/>
    </row>
    <row r="5" ht="17.1" customHeight="1" spans="1:28">
      <c r="A5" s="104"/>
      <c r="B5" s="105" t="s">
        <v>52</v>
      </c>
      <c r="C5" s="120" t="s">
        <v>1183</v>
      </c>
      <c r="D5" s="121"/>
      <c r="E5" s="121"/>
      <c r="F5" s="121"/>
      <c r="G5" s="121"/>
      <c r="H5" s="121"/>
      <c r="I5" s="121"/>
      <c r="J5" s="121"/>
      <c r="K5" s="121"/>
      <c r="L5" s="121"/>
      <c r="M5" s="121"/>
      <c r="N5" s="121"/>
      <c r="O5" s="121"/>
      <c r="P5" s="121"/>
      <c r="Q5" s="121"/>
      <c r="R5" s="121"/>
      <c r="S5" s="126"/>
      <c r="T5" s="120" t="s">
        <v>1184</v>
      </c>
      <c r="U5" s="121"/>
      <c r="V5" s="121"/>
      <c r="W5" s="121"/>
      <c r="X5" s="121"/>
      <c r="Y5" s="121"/>
      <c r="Z5" s="121"/>
      <c r="AA5" s="121"/>
      <c r="AB5" s="126"/>
    </row>
    <row r="6" ht="72.75" customHeight="1" spans="1:28">
      <c r="A6" s="122"/>
      <c r="B6" s="123"/>
      <c r="C6" s="106" t="s">
        <v>1185</v>
      </c>
      <c r="D6" s="106" t="s">
        <v>1186</v>
      </c>
      <c r="E6" s="106" t="s">
        <v>1187</v>
      </c>
      <c r="F6" s="106" t="s">
        <v>1188</v>
      </c>
      <c r="G6" s="106" t="s">
        <v>1189</v>
      </c>
      <c r="H6" s="106" t="s">
        <v>1190</v>
      </c>
      <c r="I6" s="106" t="s">
        <v>1191</v>
      </c>
      <c r="J6" s="106" t="s">
        <v>1192</v>
      </c>
      <c r="K6" s="106" t="s">
        <v>1193</v>
      </c>
      <c r="L6" s="106" t="s">
        <v>1194</v>
      </c>
      <c r="M6" s="106" t="s">
        <v>1195</v>
      </c>
      <c r="N6" s="106" t="s">
        <v>1196</v>
      </c>
      <c r="O6" s="106" t="s">
        <v>1197</v>
      </c>
      <c r="P6" s="106" t="s">
        <v>1198</v>
      </c>
      <c r="Q6" s="106" t="s">
        <v>1199</v>
      </c>
      <c r="R6" s="106" t="s">
        <v>1200</v>
      </c>
      <c r="S6" s="106" t="s">
        <v>1201</v>
      </c>
      <c r="T6" s="106" t="s">
        <v>1185</v>
      </c>
      <c r="U6" s="106" t="s">
        <v>1202</v>
      </c>
      <c r="V6" s="106" t="s">
        <v>1203</v>
      </c>
      <c r="W6" s="106" t="s">
        <v>1204</v>
      </c>
      <c r="X6" s="106" t="s">
        <v>1205</v>
      </c>
      <c r="Y6" s="106" t="s">
        <v>1206</v>
      </c>
      <c r="Z6" s="106" t="s">
        <v>1207</v>
      </c>
      <c r="AA6" s="106" t="s">
        <v>1208</v>
      </c>
      <c r="AB6" s="106" t="s">
        <v>1209</v>
      </c>
    </row>
    <row r="7" ht="16.05" customHeight="1" spans="1:28">
      <c r="A7" s="107"/>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16"/>
      <c r="AB7" s="108"/>
    </row>
    <row r="8" ht="16.05" customHeight="1" spans="1:28">
      <c r="A8" s="107"/>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16"/>
      <c r="AB8" s="108"/>
    </row>
    <row r="9" ht="16.05" customHeight="1" spans="1:28">
      <c r="A9" s="124" t="s">
        <v>1210</v>
      </c>
      <c r="B9" s="110">
        <f>C9+T9</f>
        <v>23504</v>
      </c>
      <c r="C9" s="110">
        <f>SUM(D9:S9)</f>
        <v>13893</v>
      </c>
      <c r="D9" s="110">
        <f>表一!C6</f>
        <v>6302</v>
      </c>
      <c r="E9" s="110">
        <f>表一!C7</f>
        <v>1262</v>
      </c>
      <c r="F9" s="110">
        <f>表一!C8</f>
        <v>0</v>
      </c>
      <c r="G9" s="110">
        <f>表一!C9</f>
        <v>648</v>
      </c>
      <c r="H9" s="110">
        <f>表一!C10</f>
        <v>688</v>
      </c>
      <c r="I9" s="110">
        <f>表一!C11</f>
        <v>755</v>
      </c>
      <c r="J9" s="110">
        <f>表一!C12</f>
        <v>389</v>
      </c>
      <c r="K9" s="110">
        <f>表一!C13</f>
        <v>357</v>
      </c>
      <c r="L9" s="110">
        <f>表一!C14</f>
        <v>133</v>
      </c>
      <c r="M9" s="110">
        <f>表一!C15</f>
        <v>803</v>
      </c>
      <c r="N9" s="110">
        <f>表一!C16</f>
        <v>448</v>
      </c>
      <c r="O9" s="110">
        <f>表一!C17</f>
        <v>1126</v>
      </c>
      <c r="P9" s="110">
        <f>表一!C18</f>
        <v>976</v>
      </c>
      <c r="Q9" s="110">
        <f>表一!C19</f>
        <v>0</v>
      </c>
      <c r="R9" s="110">
        <f>表一!C20</f>
        <v>6</v>
      </c>
      <c r="S9" s="110">
        <f>表一!C21</f>
        <v>0</v>
      </c>
      <c r="T9" s="110">
        <f>SUM(U9:AB9)</f>
        <v>9611</v>
      </c>
      <c r="U9" s="110">
        <f>表一!C23</f>
        <v>997</v>
      </c>
      <c r="V9" s="110">
        <f>表一!C24</f>
        <v>1370</v>
      </c>
      <c r="W9" s="110">
        <f>表一!C25</f>
        <v>1395</v>
      </c>
      <c r="X9" s="110">
        <f>表一!C26</f>
        <v>1200</v>
      </c>
      <c r="Y9" s="110">
        <f>表一!C27</f>
        <v>2092</v>
      </c>
      <c r="Z9" s="110">
        <f>表一!C28</f>
        <v>0</v>
      </c>
      <c r="AA9" s="117">
        <f>表一!C29</f>
        <v>152</v>
      </c>
      <c r="AB9" s="110">
        <f>表一!C30</f>
        <v>2405</v>
      </c>
    </row>
    <row r="10" ht="16.05" customHeight="1" spans="1:28">
      <c r="A10" s="107"/>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8"/>
      <c r="AB10" s="111"/>
    </row>
    <row r="11" ht="16.05" customHeight="1" spans="1:28">
      <c r="A11" s="107"/>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8"/>
      <c r="AB11" s="111"/>
    </row>
    <row r="12" ht="16.05" customHeight="1" spans="1:28">
      <c r="A12" s="107"/>
      <c r="B12" s="112" t="s">
        <v>1211</v>
      </c>
      <c r="C12" s="113"/>
      <c r="D12" s="113"/>
      <c r="E12" s="113"/>
      <c r="F12" s="113"/>
      <c r="G12" s="113"/>
      <c r="H12" s="113"/>
      <c r="I12" s="113"/>
      <c r="J12" s="113"/>
      <c r="K12" s="113"/>
      <c r="L12" s="113"/>
      <c r="M12" s="119"/>
      <c r="N12" s="111"/>
      <c r="O12" s="111"/>
      <c r="P12" s="111"/>
      <c r="Q12" s="111"/>
      <c r="R12" s="111"/>
      <c r="S12" s="111"/>
      <c r="T12" s="111"/>
      <c r="U12" s="111"/>
      <c r="V12" s="111"/>
      <c r="W12" s="111"/>
      <c r="X12" s="111"/>
      <c r="Y12" s="111"/>
      <c r="Z12" s="111"/>
      <c r="AA12" s="118"/>
      <c r="AB12" s="111"/>
    </row>
    <row r="13" ht="16.05" customHeight="1" spans="1:28">
      <c r="A13" s="125"/>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8"/>
      <c r="AB13" s="111"/>
    </row>
    <row r="14" ht="16.05" customHeight="1" spans="1:28">
      <c r="A14" s="125"/>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8"/>
      <c r="AB14" s="111"/>
    </row>
  </sheetData>
  <mergeCells count="6">
    <mergeCell ref="A2:Z2"/>
    <mergeCell ref="C5:S5"/>
    <mergeCell ref="T5:AB5"/>
    <mergeCell ref="B12:M12"/>
    <mergeCell ref="A4:A6"/>
    <mergeCell ref="B5:B6"/>
  </mergeCells>
  <printOptions horizontalCentered="1" verticalCentered="1"/>
  <pageMargins left="0.196527777777778" right="0.196527777777778" top="0.590277777777778" bottom="0.472222222222222" header="0.314583333333333" footer="0.314583333333333"/>
  <pageSetup paperSize="9" scale="77" firstPageNumber="43" orientation="landscape" useFirstPageNumber="1"/>
  <headerFooter>
    <oddFooter>&amp;R&amp;16—&amp;P—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showGridLines="0" showZeros="0" view="pageBreakPreview" zoomScale="80" zoomScaleNormal="70" workbookViewId="0">
      <selection activeCell="C8" sqref="C8:AA8"/>
    </sheetView>
  </sheetViews>
  <sheetFormatPr defaultColWidth="5.7" defaultRowHeight="13.5"/>
  <cols>
    <col min="1" max="1" width="12.8" style="99" customWidth="1"/>
    <col min="2" max="15" width="6.7" style="99" customWidth="1"/>
    <col min="16" max="16" width="6.7" style="100" customWidth="1"/>
    <col min="17" max="27" width="6.7" style="99" customWidth="1"/>
    <col min="28" max="16384" width="5.7" style="99"/>
  </cols>
  <sheetData>
    <row r="1" ht="14.25" spans="1:1">
      <c r="A1" s="75" t="s">
        <v>1212</v>
      </c>
    </row>
    <row r="2" s="98" customFormat="1" ht="34.05" customHeight="1" spans="1:28">
      <c r="A2" s="47" t="s">
        <v>1179</v>
      </c>
      <c r="B2" s="47" t="s">
        <v>1180</v>
      </c>
      <c r="C2" s="47"/>
      <c r="D2" s="47"/>
      <c r="E2" s="47"/>
      <c r="F2" s="47"/>
      <c r="G2" s="47"/>
      <c r="H2" s="47"/>
      <c r="I2" s="47"/>
      <c r="J2" s="47"/>
      <c r="K2" s="47"/>
      <c r="L2" s="47"/>
      <c r="M2" s="47"/>
      <c r="N2" s="47"/>
      <c r="O2" s="47"/>
      <c r="P2" s="47"/>
      <c r="Q2" s="47"/>
      <c r="R2" s="47"/>
      <c r="S2" s="47"/>
      <c r="T2" s="47"/>
      <c r="U2" s="47"/>
      <c r="V2" s="47"/>
      <c r="W2" s="47"/>
      <c r="X2" s="47"/>
      <c r="Y2" s="47"/>
      <c r="Z2" s="47"/>
      <c r="AA2" s="47"/>
      <c r="AB2" s="47"/>
    </row>
    <row r="3" ht="17.1" customHeight="1" spans="1:27">
      <c r="A3" s="101"/>
      <c r="B3" s="101" t="s">
        <v>4</v>
      </c>
      <c r="C3" s="101"/>
      <c r="D3" s="101"/>
      <c r="E3" s="101"/>
      <c r="F3" s="101"/>
      <c r="G3" s="101"/>
      <c r="H3" s="101"/>
      <c r="I3" s="101"/>
      <c r="J3" s="101"/>
      <c r="K3" s="101"/>
      <c r="L3" s="101"/>
      <c r="M3" s="101"/>
      <c r="N3" s="101"/>
      <c r="O3" s="101"/>
      <c r="P3" s="114"/>
      <c r="Q3" s="101"/>
      <c r="R3" s="101"/>
      <c r="S3" s="101"/>
      <c r="T3" s="101"/>
      <c r="U3" s="101"/>
      <c r="V3" s="101"/>
      <c r="W3" s="101"/>
      <c r="X3" s="101"/>
      <c r="Y3" s="101"/>
      <c r="Z3" s="101"/>
      <c r="AA3" s="101" t="s">
        <v>21</v>
      </c>
    </row>
    <row r="4" ht="31.5" customHeight="1" spans="1:27">
      <c r="A4" s="102" t="s">
        <v>1181</v>
      </c>
      <c r="B4" s="103" t="s">
        <v>1213</v>
      </c>
      <c r="C4" s="103"/>
      <c r="D4" s="103"/>
      <c r="E4" s="103"/>
      <c r="F4" s="103"/>
      <c r="G4" s="103"/>
      <c r="H4" s="103"/>
      <c r="I4" s="103"/>
      <c r="J4" s="103"/>
      <c r="K4" s="103"/>
      <c r="L4" s="103"/>
      <c r="M4" s="103"/>
      <c r="N4" s="103"/>
      <c r="O4" s="103"/>
      <c r="P4" s="115"/>
      <c r="Q4" s="103"/>
      <c r="R4" s="103"/>
      <c r="S4" s="103"/>
      <c r="T4" s="103"/>
      <c r="U4" s="103"/>
      <c r="V4" s="103"/>
      <c r="W4" s="103"/>
      <c r="X4" s="103"/>
      <c r="Y4" s="103"/>
      <c r="Z4" s="103"/>
      <c r="AA4" s="103"/>
    </row>
    <row r="5" ht="99" customHeight="1" spans="1:27">
      <c r="A5" s="104"/>
      <c r="B5" s="105" t="s">
        <v>1214</v>
      </c>
      <c r="C5" s="106" t="s">
        <v>1215</v>
      </c>
      <c r="D5" s="106" t="s">
        <v>1216</v>
      </c>
      <c r="E5" s="106" t="s">
        <v>1217</v>
      </c>
      <c r="F5" s="106" t="s">
        <v>1218</v>
      </c>
      <c r="G5" s="106" t="s">
        <v>1219</v>
      </c>
      <c r="H5" s="106" t="s">
        <v>1220</v>
      </c>
      <c r="I5" s="106" t="s">
        <v>1221</v>
      </c>
      <c r="J5" s="106" t="s">
        <v>1222</v>
      </c>
      <c r="K5" s="106" t="s">
        <v>1223</v>
      </c>
      <c r="L5" s="106" t="s">
        <v>1224</v>
      </c>
      <c r="M5" s="106" t="s">
        <v>1225</v>
      </c>
      <c r="N5" s="106" t="s">
        <v>1226</v>
      </c>
      <c r="O5" s="106" t="s">
        <v>1227</v>
      </c>
      <c r="P5" s="106" t="s">
        <v>1228</v>
      </c>
      <c r="Q5" s="106" t="s">
        <v>1229</v>
      </c>
      <c r="R5" s="106" t="s">
        <v>1230</v>
      </c>
      <c r="S5" s="106" t="s">
        <v>1231</v>
      </c>
      <c r="T5" s="105" t="s">
        <v>1232</v>
      </c>
      <c r="U5" s="105" t="s">
        <v>1233</v>
      </c>
      <c r="V5" s="120" t="s">
        <v>1234</v>
      </c>
      <c r="W5" s="105" t="s">
        <v>1235</v>
      </c>
      <c r="X5" s="106" t="s">
        <v>1236</v>
      </c>
      <c r="Y5" s="106" t="s">
        <v>1237</v>
      </c>
      <c r="Z5" s="106" t="s">
        <v>1238</v>
      </c>
      <c r="AA5" s="106" t="s">
        <v>1239</v>
      </c>
    </row>
    <row r="6" ht="16.05" customHeight="1" spans="1:27">
      <c r="A6" s="107"/>
      <c r="B6" s="108"/>
      <c r="C6" s="108"/>
      <c r="D6" s="108"/>
      <c r="E6" s="108"/>
      <c r="F6" s="108"/>
      <c r="G6" s="108"/>
      <c r="H6" s="108"/>
      <c r="I6" s="108"/>
      <c r="J6" s="108"/>
      <c r="K6" s="108"/>
      <c r="L6" s="108"/>
      <c r="M6" s="108"/>
      <c r="N6" s="108"/>
      <c r="O6" s="108"/>
      <c r="P6" s="116"/>
      <c r="Q6" s="108"/>
      <c r="R6" s="108"/>
      <c r="S6" s="108"/>
      <c r="T6" s="108"/>
      <c r="U6" s="108"/>
      <c r="V6" s="108"/>
      <c r="W6" s="108"/>
      <c r="X6" s="108"/>
      <c r="Y6" s="108"/>
      <c r="Z6" s="108"/>
      <c r="AA6" s="108"/>
    </row>
    <row r="7" ht="16.05" customHeight="1" spans="1:27">
      <c r="A7" s="107"/>
      <c r="B7" s="108"/>
      <c r="C7" s="108"/>
      <c r="D7" s="108"/>
      <c r="E7" s="108"/>
      <c r="F7" s="108"/>
      <c r="G7" s="108"/>
      <c r="H7" s="108"/>
      <c r="I7" s="108"/>
      <c r="J7" s="108"/>
      <c r="K7" s="108"/>
      <c r="L7" s="108"/>
      <c r="M7" s="108"/>
      <c r="N7" s="108"/>
      <c r="O7" s="108"/>
      <c r="P7" s="116"/>
      <c r="Q7" s="108"/>
      <c r="R7" s="108"/>
      <c r="S7" s="108"/>
      <c r="T7" s="108"/>
      <c r="U7" s="108"/>
      <c r="V7" s="108"/>
      <c r="W7" s="108"/>
      <c r="X7" s="108"/>
      <c r="Y7" s="108"/>
      <c r="Z7" s="108"/>
      <c r="AA7" s="108"/>
    </row>
    <row r="8" ht="16.05" customHeight="1" spans="1:27">
      <c r="A8" s="109" t="s">
        <v>1210</v>
      </c>
      <c r="B8" s="110"/>
      <c r="C8" s="110">
        <f>表二!C5</f>
        <v>32367</v>
      </c>
      <c r="D8" s="110">
        <f>表二!C234</f>
        <v>0</v>
      </c>
      <c r="E8" s="110">
        <f>表二!C238</f>
        <v>220</v>
      </c>
      <c r="F8" s="110">
        <f>表二!C250</f>
        <v>8098</v>
      </c>
      <c r="G8" s="110">
        <f>表二!C340</f>
        <v>26581</v>
      </c>
      <c r="H8" s="110">
        <f>表二!C391</f>
        <v>165</v>
      </c>
      <c r="I8" s="110">
        <f>表二!C447</f>
        <v>2853</v>
      </c>
      <c r="J8" s="110">
        <f>表二!C504</f>
        <v>20718</v>
      </c>
      <c r="K8" s="110">
        <f>表二!C629</f>
        <v>18113</v>
      </c>
      <c r="L8" s="110">
        <f>表二!C699</f>
        <v>3086</v>
      </c>
      <c r="M8" s="110">
        <f>表二!C773</f>
        <v>2886</v>
      </c>
      <c r="N8" s="110">
        <f>表二!C792</f>
        <v>30899</v>
      </c>
      <c r="O8" s="110">
        <f>表二!C903</f>
        <v>2939</v>
      </c>
      <c r="P8" s="117">
        <f>表二!C967</f>
        <v>200</v>
      </c>
      <c r="Q8" s="110">
        <f>表二!C1031</f>
        <v>172</v>
      </c>
      <c r="R8" s="110">
        <f>表二!C1051</f>
        <v>50</v>
      </c>
      <c r="S8" s="110">
        <f>表二!C1081</f>
        <v>0</v>
      </c>
      <c r="T8" s="110">
        <f>表二!C1091</f>
        <v>1445</v>
      </c>
      <c r="U8" s="110">
        <f>表二!C1135</f>
        <v>4813</v>
      </c>
      <c r="V8" s="110">
        <f>表二!C1155</f>
        <v>340</v>
      </c>
      <c r="W8" s="110">
        <f>表二!C1199</f>
        <v>2217</v>
      </c>
      <c r="X8" s="110">
        <f>表二!C1255</f>
        <v>2759</v>
      </c>
      <c r="Y8" s="110">
        <f>表二!C1261</f>
        <v>11</v>
      </c>
      <c r="Z8" s="110">
        <f>表二!C1254</f>
        <v>2615</v>
      </c>
      <c r="AA8" s="110">
        <f>表二!C1263</f>
        <v>6695</v>
      </c>
    </row>
    <row r="9" ht="16.05" customHeight="1" spans="1:27">
      <c r="A9" s="107"/>
      <c r="B9" s="111"/>
      <c r="C9" s="111"/>
      <c r="D9" s="111"/>
      <c r="E9" s="111"/>
      <c r="F9" s="111"/>
      <c r="G9" s="111"/>
      <c r="H9" s="111"/>
      <c r="I9" s="111"/>
      <c r="J9" s="111"/>
      <c r="K9" s="111"/>
      <c r="L9" s="111"/>
      <c r="M9" s="111"/>
      <c r="N9" s="111"/>
      <c r="O9" s="111"/>
      <c r="P9" s="118"/>
      <c r="Q9" s="111"/>
      <c r="R9" s="111"/>
      <c r="S9" s="111"/>
      <c r="T9" s="111"/>
      <c r="U9" s="111"/>
      <c r="V9" s="111"/>
      <c r="W9" s="111"/>
      <c r="X9" s="111"/>
      <c r="Y9" s="111"/>
      <c r="Z9" s="111"/>
      <c r="AA9" s="111"/>
    </row>
    <row r="10" ht="16.05" customHeight="1" spans="1:27">
      <c r="A10" s="107"/>
      <c r="B10" s="111"/>
      <c r="C10" s="111"/>
      <c r="D10" s="111"/>
      <c r="E10" s="111"/>
      <c r="F10" s="111"/>
      <c r="G10" s="111"/>
      <c r="H10" s="111"/>
      <c r="I10" s="111"/>
      <c r="J10" s="111"/>
      <c r="K10" s="111"/>
      <c r="L10" s="111"/>
      <c r="M10" s="111"/>
      <c r="N10" s="111"/>
      <c r="O10" s="111"/>
      <c r="P10" s="118"/>
      <c r="Q10" s="111"/>
      <c r="R10" s="111"/>
      <c r="S10" s="111"/>
      <c r="T10" s="111"/>
      <c r="U10" s="111"/>
      <c r="V10" s="111"/>
      <c r="W10" s="111"/>
      <c r="X10" s="111"/>
      <c r="Y10" s="111"/>
      <c r="Z10" s="111"/>
      <c r="AA10" s="111"/>
    </row>
    <row r="11" ht="16.05" customHeight="1" spans="1:27">
      <c r="A11" s="107"/>
      <c r="B11" s="112" t="s">
        <v>1211</v>
      </c>
      <c r="C11" s="113"/>
      <c r="D11" s="113"/>
      <c r="E11" s="113"/>
      <c r="F11" s="113"/>
      <c r="G11" s="113"/>
      <c r="H11" s="113"/>
      <c r="I11" s="113"/>
      <c r="J11" s="113"/>
      <c r="K11" s="113"/>
      <c r="L11" s="113"/>
      <c r="M11" s="119"/>
      <c r="N11" s="111"/>
      <c r="O11" s="111"/>
      <c r="P11" s="118"/>
      <c r="Q11" s="111"/>
      <c r="R11" s="111"/>
      <c r="S11" s="111"/>
      <c r="T11" s="111"/>
      <c r="U11" s="111"/>
      <c r="V11" s="111"/>
      <c r="W11" s="111"/>
      <c r="X11" s="111"/>
      <c r="Y11" s="111"/>
      <c r="Z11" s="111"/>
      <c r="AA11" s="111"/>
    </row>
  </sheetData>
  <mergeCells count="3">
    <mergeCell ref="A2:AB2"/>
    <mergeCell ref="B11:M11"/>
    <mergeCell ref="A4:A5"/>
  </mergeCells>
  <printOptions horizontalCentered="1"/>
  <pageMargins left="0.472222222222222" right="0.472222222222222" top="0.590277777777778" bottom="0.472222222222222" header="0.314583333333333" footer="0.314583333333333"/>
  <pageSetup paperSize="9" scale="64" firstPageNumber="44" fitToHeight="0" orientation="landscape" useFirstPageNumber="1"/>
  <headerFooter>
    <oddFooter>&amp;L&amp;16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rangeList sheetStid="9" master=""/>
  <rangeList sheetStid="12" master=""/>
  <rangeList sheetStid="48" master=""/>
  <rangeList sheetStid="18" master="">
    <arrUserId title="区域1" rangeCreator="" othersAccessPermission="edit"/>
  </rangeList>
  <rangeList sheetStid="6" master=""/>
  <rangeList sheetStid="5" master=""/>
  <rangeList sheetStid="26" master=""/>
  <rangeList sheetStid="23" master=""/>
  <rangeList sheetStid="2" master=""/>
  <rangeList sheetStid="11" master=""/>
  <rangeList sheetStid="36" master=""/>
  <rangeList sheetStid="10" master=""/>
  <rangeList sheetStid="52" master=""/>
  <rangeList sheetStid="5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封面</vt:lpstr>
      <vt:lpstr>目录</vt:lpstr>
      <vt:lpstr>表一</vt:lpstr>
      <vt:lpstr>表二</vt:lpstr>
      <vt:lpstr>表三</vt:lpstr>
      <vt:lpstr>表四</vt:lpstr>
      <vt:lpstr>表五</vt:lpstr>
      <vt:lpstr>表六 (1)</vt:lpstr>
      <vt:lpstr>表六（2)</vt:lpstr>
      <vt:lpstr>表七</vt:lpstr>
      <vt:lpstr>表八</vt:lpstr>
      <vt:lpstr>表九</vt:lpstr>
      <vt:lpstr>表十</vt:lpstr>
      <vt:lpstr>表十一</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2006-02-14T13:15:00Z</dcterms:created>
  <cp:lastPrinted>2021-03-03T10:52:00Z</cp:lastPrinted>
  <dcterms:modified xsi:type="dcterms:W3CDTF">2023-08-28T02:54:07Z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KSOReadingLayout">
    <vt:bool>true</vt:bool>
  </property>
  <property fmtid="{D5CDD505-2E9C-101B-9397-08002B2CF9AE}" pid="4" name="ICV">
    <vt:lpwstr>55792703C4EF44A0B925B5B4A0655A08_12</vt:lpwstr>
  </property>
</Properties>
</file>