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3" activeTab="7"/>
  </bookViews>
  <sheets>
    <sheet name="一般预算收支调整总表" sheetId="1" r:id="rId1"/>
    <sheet name="土地出让金基金预算" sheetId="2" r:id="rId2"/>
    <sheet name="债券资金安排" sheetId="3" r:id="rId3"/>
    <sheet name="特殊转移支付资金安排" sheetId="4" r:id="rId4"/>
    <sheet name="特别国债资金安排" sheetId="6" r:id="rId5"/>
    <sheet name="一般公共预算收入调整表" sheetId="7" r:id="rId6"/>
    <sheet name="其他地方自行试点项目收益专项债券预算调整" sheetId="5" r:id="rId7"/>
    <sheet name="城市基础设施配套费预算调整" sheetId="9" r:id="rId8"/>
  </sheets>
  <definedNames>
    <definedName name="_xlnm.Print_Titles" localSheetId="3">特殊转移支付资金安排!$1:$1</definedName>
    <definedName name="_xlnm.Print_Titles" localSheetId="1">土地出让金基金预算!$1:$5</definedName>
    <definedName name="_xlnm.Print_Titles" localSheetId="0">一般预算收支调整总表!$2:$6</definedName>
    <definedName name="_xlnm.Print_Titles" localSheetId="2">债券资金安排!$2:$4</definedName>
  </definedNames>
  <calcPr calcId="144525"/>
</workbook>
</file>

<file path=xl/comments1.xml><?xml version="1.0" encoding="utf-8"?>
<comments xmlns="http://schemas.openxmlformats.org/spreadsheetml/2006/main">
  <authors>
    <author>Administrator</author>
  </authors>
  <commentList>
    <comment ref="H14" authorId="0">
      <text>
        <r>
          <rPr>
            <b/>
            <sz val="9"/>
            <rFont val="宋体"/>
            <charset val="134"/>
          </rPr>
          <t>Administrator:</t>
        </r>
        <r>
          <rPr>
            <sz val="9"/>
            <rFont val="宋体"/>
            <charset val="134"/>
          </rPr>
          <t xml:space="preserve">
5月9日其他支出减少的增加10万元</t>
        </r>
      </text>
    </comment>
    <comment ref="H31" authorId="0">
      <text>
        <r>
          <rPr>
            <b/>
            <sz val="9"/>
            <rFont val="宋体"/>
            <charset val="134"/>
          </rPr>
          <t>Administrator:</t>
        </r>
        <r>
          <rPr>
            <sz val="9"/>
            <rFont val="宋体"/>
            <charset val="134"/>
          </rPr>
          <t xml:space="preserve">
5月9日减少10万元至征地拆迁补偿经费</t>
        </r>
      </text>
    </comment>
    <comment ref="H53" authorId="0">
      <text>
        <r>
          <rPr>
            <b/>
            <sz val="9"/>
            <rFont val="宋体"/>
            <charset val="134"/>
          </rPr>
          <t>Administrator:</t>
        </r>
        <r>
          <rPr>
            <sz val="9"/>
            <rFont val="宋体"/>
            <charset val="134"/>
          </rPr>
          <t xml:space="preserve">
·原200万元，分20万元至市容局服务中心建设</t>
        </r>
      </text>
    </comment>
  </commentList>
</comments>
</file>

<file path=xl/sharedStrings.xml><?xml version="1.0" encoding="utf-8"?>
<sst xmlns="http://schemas.openxmlformats.org/spreadsheetml/2006/main" count="518" uniqueCount="355">
  <si>
    <t>附件1</t>
  </si>
  <si>
    <t xml:space="preserve">   龙胜各族自治县2020年一般预算调整表</t>
  </si>
  <si>
    <t xml:space="preserve">  编制单位：龙胜县财政局</t>
  </si>
  <si>
    <t>编制日期：2020年12月20日</t>
  </si>
  <si>
    <t>单位：万元</t>
  </si>
  <si>
    <t>收              入</t>
  </si>
  <si>
    <t>支                    出</t>
  </si>
  <si>
    <t>增减因素</t>
  </si>
  <si>
    <t>项目</t>
  </si>
  <si>
    <t>2020年年初预算</t>
  </si>
  <si>
    <t>2020年预算调整</t>
  </si>
  <si>
    <t>增、减</t>
  </si>
  <si>
    <t>增        减</t>
  </si>
  <si>
    <t>合计</t>
  </si>
  <si>
    <t>新增政府债券</t>
  </si>
  <si>
    <t>专项转移支付</t>
  </si>
  <si>
    <t>一般转移支付</t>
  </si>
  <si>
    <t>公共预算调整增、减</t>
  </si>
  <si>
    <t>一、一般公共预算收入</t>
  </si>
  <si>
    <t>一、一般公共服务</t>
  </si>
  <si>
    <t>⑴增加专项转移支付支出6.84万元；⑵一般转移支付支出减少295.553万元：其中特殊转移支付预算（直达资金）安排2020年复工贷本级财政贴息补贴资金55.4733万元、减少安排机关事业单位离退休人员生活补助62.89万元。⑶公共预算调整：龙胜镇政府2020年初预算办公设备购置费3.2万元调整为：公务用车购置费；县发改局2020年初预算全县营商环境建设工作经费3万元调整为全县重大项目协调管理工作经费3万元。调整增加2008万元：壮美广西三月三暖心生活节政府补贴资金4.9万元；桂林市房屋网签备案系统6.8万元；龙胜温泉国家森林公园游步道第三方论证资金和设计费用16万元；2021年村（社区）两委换届选举财务审计“清账”行动经费92.16万元；龙脊梯田百公里跑山赛补贴资金30万元；重点项目前期费及工作经费458.767万元；龙脊镇特色小镇申报材料编制费用65万元；老乡家园县城庆新路易地扶贫搬迁集中安置点物业管理费64万元；县委办公室工作经费25万元；机关事务局工作经费10万元；平等脱贫攻坚结对帮扶资金31.16万元；其他支出预留增资651.21万元；2019年绩效考评奖励资金420万元；2020年水库移民和易地扶贫搬迁工作经费23万元；职工死亡抚恤费110万元；调整减少1740万元：部门非税收入安排的支出600万元、财政机房安全等级保护建设经费140万元、税收事务年初预算200万元、人民防空易地建设费800万元 。</t>
  </si>
  <si>
    <t>二、转移性收入</t>
  </si>
  <si>
    <t>二、外交支出</t>
  </si>
  <si>
    <t xml:space="preserve"> ㈠ 上级补助收入</t>
  </si>
  <si>
    <t>三、国防支出</t>
  </si>
  <si>
    <t>⑴返还性收入</t>
  </si>
  <si>
    <t>四、公共安全支出</t>
  </si>
  <si>
    <t>⑴增加一般转移支付支出400万元：(2)调整增加2020年交警大队涉案停车场租金30万元；</t>
  </si>
  <si>
    <t xml:space="preserve">所得税基数返还收入 </t>
  </si>
  <si>
    <t>五、教育支出</t>
  </si>
  <si>
    <t>⑴增加专项转移支付支出1015.50万元；⑵增加一般转移支付支出1651.52万元，其中特殊转移支付预算（直达资金）安排2019年义务教师岗位津贴97.848万元；</t>
  </si>
  <si>
    <t>成品油税费改革税收返还收入</t>
  </si>
  <si>
    <t>六、科学技术支出</t>
  </si>
  <si>
    <t>⑴增加专项转移支付支出10万元；⑵增加一般转移支付10万元；</t>
  </si>
  <si>
    <t>增值税税收返还收入</t>
  </si>
  <si>
    <t>七、文化旅游体育与传媒支出</t>
  </si>
  <si>
    <t>⑴增加专项转移支付支出1990万元；⑵增加一般转移支付124.9万元：</t>
  </si>
  <si>
    <t>消费税税收返还收入</t>
  </si>
  <si>
    <t>八、社会保障和就业支出</t>
  </si>
  <si>
    <t>⑴增加专项转移支付支出-49.9万元；⑵增加一般转移支付3670.31万元；其中特殊转移支付预算（直达资金）安排机关事业单位养老保险资金855万元、安排退役军人阶段性临时价格补贴6.175万元、减少安排2014-2018年职业年金个人账户利息6.6064万元；公共预算调整：职业年金调减2000万元；退役军人事务局2020提初预算退役军人自主创业生活补助项目2.17万元调整为：自主择业军队转业干部医疗保险费；</t>
  </si>
  <si>
    <t>增值税五五分享税收返还收入</t>
  </si>
  <si>
    <t>九、卫生健康支出</t>
  </si>
  <si>
    <t>⑴增加专项转移支付支出6254.25万元；⑵增加一般转移支付2184.25万元：公共预算调整：县医保局2020年预算培训费2万元、会议费1.8万0元、行政执法监管经费2万元共5.8万元调整为：差旅费</t>
  </si>
  <si>
    <t>其他税收返还收入</t>
  </si>
  <si>
    <t>十、节能环保支出</t>
  </si>
  <si>
    <t>⑴增加专项转移支付支出56.52万元；⑵增加一般转移支付2850万元：</t>
  </si>
  <si>
    <t>⑵一般性转移支付收入</t>
  </si>
  <si>
    <t>十一、城乡社区支出</t>
  </si>
  <si>
    <r>
      <rPr>
        <sz val="9"/>
        <color theme="1"/>
        <rFont val="宋体"/>
        <charset val="134"/>
        <scheme val="minor"/>
      </rPr>
      <t>⑴增加专项转移支付支出12277.8万元；</t>
    </r>
    <r>
      <rPr>
        <sz val="9"/>
        <color theme="1"/>
        <rFont val="宋体"/>
        <charset val="134"/>
      </rPr>
      <t>⑵</t>
    </r>
    <r>
      <rPr>
        <sz val="9"/>
        <color theme="1"/>
        <rFont val="宋体"/>
        <charset val="134"/>
        <scheme val="minor"/>
      </rPr>
      <t>增加一般转移支付263万元；⑶公共预算调整增加龙脊镇金江村金竹壮寨传统村落水毁补助资金50万元；</t>
    </r>
  </si>
  <si>
    <t>体制补助收入</t>
  </si>
  <si>
    <t>十二、农林水支出</t>
  </si>
  <si>
    <t xml:space="preserve">⑴增加专项转移支付支出8810.59万元；⑵增加一般转移支付10657.63万元其中特殊转移支付预算（直达资金）安排禁食野生动物补偿费28万元；⑶调整减少边缘户扶持资金290万元；调整减少农业综合开发项目资金100万元。
</t>
  </si>
  <si>
    <t>均衡性转移支付收入</t>
  </si>
  <si>
    <t>十三、交通运输支出</t>
  </si>
  <si>
    <t xml:space="preserve">⑴增加专项转移支付支出7121.14万元；⑵增加一般转移支付3873.5万元；
</t>
  </si>
  <si>
    <t>县级基本财力保障机制奖补资金收入</t>
  </si>
  <si>
    <t>十四、资源勘探信息等支出</t>
  </si>
  <si>
    <t>⑴增加专项转移支付支出1767.12万元；</t>
  </si>
  <si>
    <t>结算补助收入</t>
  </si>
  <si>
    <t>十五、商业服务业等支出</t>
  </si>
  <si>
    <t>⑴增加专项转移支付支出54.71万元；</t>
  </si>
  <si>
    <t>资源枯竭型城市转移支付补助收入</t>
  </si>
  <si>
    <t>十六、金融支出</t>
  </si>
  <si>
    <t>⑴增加一般性转移支付支出48.62万元；</t>
  </si>
  <si>
    <t>企业事业单位划转补助收入</t>
  </si>
  <si>
    <t>十七、援助其他地区支出</t>
  </si>
  <si>
    <t>成品油税费改革转移支付补助收入</t>
  </si>
  <si>
    <t>十八、自然资源海洋气象等支出</t>
  </si>
  <si>
    <t>⑴增加专项转移支付支出72.88万元；</t>
  </si>
  <si>
    <t>基层公检法司转移支付收入</t>
  </si>
  <si>
    <t>十九、住房保障支出</t>
  </si>
  <si>
    <t>⑴增加一般转移支付148.8万元：</t>
  </si>
  <si>
    <t>城乡义务教育转移支付收入</t>
  </si>
  <si>
    <t>二十、粮油物资储备支出</t>
  </si>
  <si>
    <t>⑴增加一般转移支付327万元：</t>
  </si>
  <si>
    <t>基本养老金转移支付收入</t>
  </si>
  <si>
    <t>二十一、灾害防治及应急管理支出</t>
  </si>
  <si>
    <t>⑴增加专项转移支付支出873万元；⑵增加一般转移支付372万元：</t>
  </si>
  <si>
    <t>城乡居民医疗保险转移支付收入</t>
  </si>
  <si>
    <t>二十二、预备费</t>
  </si>
  <si>
    <t>农村综合改革转移支付收入</t>
  </si>
  <si>
    <t>二十三、债务付息支出</t>
  </si>
  <si>
    <t>产粮（油）大县奖励资金收入</t>
  </si>
  <si>
    <t>二十四、债务发行费用支出</t>
  </si>
  <si>
    <t>重点生态功能区转移支付收入</t>
  </si>
  <si>
    <t>二十五、其他支出</t>
  </si>
  <si>
    <t>⑴增加专项转移支付支出50万元；</t>
  </si>
  <si>
    <t>固定数额补助收入</t>
  </si>
  <si>
    <t>一般公共预算支出合计</t>
  </si>
  <si>
    <t>革命老区转移支付收入</t>
  </si>
  <si>
    <t>转移性支出</t>
  </si>
  <si>
    <t>民族地区转移支付收入</t>
  </si>
  <si>
    <t xml:space="preserve">  上解上级支出</t>
  </si>
  <si>
    <t>贫困地区转移支付收入</t>
  </si>
  <si>
    <t xml:space="preserve">      体制上解支出</t>
  </si>
  <si>
    <t>一般公共服务共同财政事权转移支付收入</t>
  </si>
  <si>
    <t xml:space="preserve">      专项上解支出</t>
  </si>
  <si>
    <t>外交共同财政事权转移支付收入</t>
  </si>
  <si>
    <t xml:space="preserve">  债券还本支出</t>
  </si>
  <si>
    <t>国防共同财政事权转移支付收入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</si>
  <si>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</si>
  <si>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</si>
  <si>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</si>
  <si>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</si>
  <si>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</si>
  <si>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</si>
  <si>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</si>
  <si>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城乡社区共同财政事权转移支付收入</t>
  </si>
  <si>
    <t>农林水共同财政事权转移支付收入</t>
  </si>
  <si>
    <t>交通运输共同财政事权转移支付收入</t>
  </si>
  <si>
    <t>资源勘探信息等共同财政事权转移支付收入</t>
  </si>
  <si>
    <t>商业服务业等共同财政事权转移支付收入</t>
  </si>
  <si>
    <t>金融共同财政事权转移支付收入</t>
  </si>
  <si>
    <t>自然资源海洋气象等共同财政事权转移支付收入</t>
  </si>
  <si>
    <t>住房保障共同财政事权转移支付收入</t>
  </si>
  <si>
    <t>粮油物资储备共同财政事权转移支付收入</t>
  </si>
  <si>
    <t>灾害防治及应急管理共同财政事权转移支付收入</t>
  </si>
  <si>
    <t>其他共同财政事权转移支付收入</t>
  </si>
  <si>
    <t>其他一般性转移支付收入</t>
  </si>
  <si>
    <t>⑶专项转移支付收入</t>
  </si>
  <si>
    <t>一般公共服务</t>
  </si>
  <si>
    <t xml:space="preserve"> </t>
  </si>
  <si>
    <t>外交</t>
  </si>
  <si>
    <t>国防</t>
  </si>
  <si>
    <t>公共安全</t>
  </si>
  <si>
    <t>教育</t>
  </si>
  <si>
    <t>科学技术</t>
  </si>
  <si>
    <t>文化旅游体育与传媒</t>
  </si>
  <si>
    <t>社会保障和就业</t>
  </si>
  <si>
    <t>卫生健康</t>
  </si>
  <si>
    <t>节能环保</t>
  </si>
  <si>
    <t>城乡社区</t>
  </si>
  <si>
    <t>农林水</t>
  </si>
  <si>
    <t>交通运输</t>
  </si>
  <si>
    <t>资源勘探信息等</t>
  </si>
  <si>
    <t>商业服务业等</t>
  </si>
  <si>
    <t>金融</t>
  </si>
  <si>
    <t>自然资源海洋气象等</t>
  </si>
  <si>
    <t>住房保障</t>
  </si>
  <si>
    <t>粮油物资储备</t>
  </si>
  <si>
    <t>灾害防治及应急管理</t>
  </si>
  <si>
    <t>其他收入</t>
  </si>
  <si>
    <t>㈡上年结余收入</t>
  </si>
  <si>
    <t>㈢ 调入资金</t>
  </si>
  <si>
    <t>调入预算稳定调节基金</t>
  </si>
  <si>
    <t>从政府性基金预算调入</t>
  </si>
  <si>
    <t>从国有资本经营预算调入</t>
  </si>
  <si>
    <t>从其他资金调入</t>
  </si>
  <si>
    <t>㈣ 地方政府一般债务收入</t>
  </si>
  <si>
    <t>㈤ 地方政府一般债务转贷收入</t>
  </si>
  <si>
    <t>㈥ 接受其他地区援助收入</t>
  </si>
  <si>
    <t>收入总计</t>
  </si>
  <si>
    <t>支出总计</t>
  </si>
  <si>
    <t>附件2</t>
  </si>
  <si>
    <t>2020年龙胜县土地出让金收支调整预算表</t>
  </si>
  <si>
    <t>金额单位：万元</t>
  </si>
  <si>
    <t>收入预算</t>
  </si>
  <si>
    <t>支出预算</t>
  </si>
  <si>
    <t>序号</t>
  </si>
  <si>
    <t>摘要</t>
  </si>
  <si>
    <t>金额</t>
  </si>
  <si>
    <t>调整预算</t>
  </si>
  <si>
    <t>项目内容</t>
  </si>
  <si>
    <t>功能科目名称及代码</t>
  </si>
  <si>
    <t>年初预算</t>
  </si>
  <si>
    <t>增(+)减(-)</t>
  </si>
  <si>
    <t>上年结余</t>
  </si>
  <si>
    <t>三门镇新型城镇化示范乡镇建设资金</t>
  </si>
  <si>
    <t>2120899其他国有土地使用权出让收入安排的支出</t>
  </si>
  <si>
    <t>2020年土地出让金收入</t>
  </si>
  <si>
    <t>土地变更调查经费</t>
  </si>
  <si>
    <t>龙胜县数字县城地理空间框架建设资金</t>
  </si>
  <si>
    <t>2120803城市建设支出</t>
  </si>
  <si>
    <t>全县第三次国土资源调查工作经费</t>
  </si>
  <si>
    <t>脱贫攻坚指挥部工作经费</t>
  </si>
  <si>
    <t>宝玉石综合开发宣传经费</t>
  </si>
  <si>
    <t>税务局土地价款及前期费经费</t>
  </si>
  <si>
    <t>平等广南村过境公路改道征地借款余额</t>
  </si>
  <si>
    <t>2120801征地和拆迁补偿支出</t>
  </si>
  <si>
    <t>征地拆迁补偿经费</t>
  </si>
  <si>
    <t>武警中队综合训练场滑坡应急抢险治理项目经费</t>
  </si>
  <si>
    <t>乡镇基层政权建设</t>
  </si>
  <si>
    <t>县庆项目及重大项目建设</t>
  </si>
  <si>
    <t>农村公路养护</t>
  </si>
  <si>
    <t>2120804农村基础设施建设支出</t>
  </si>
  <si>
    <t>议军会项目经费</t>
  </si>
  <si>
    <t>不动产登记历史数据整合经费</t>
  </si>
  <si>
    <t>为民服务及村级运行维护费</t>
  </si>
  <si>
    <t>脱贫攻坚（乡村振兴）工作队经费</t>
  </si>
  <si>
    <t>农村宅基地确权登记</t>
  </si>
  <si>
    <t>广南侗寨基础设施建设</t>
  </si>
  <si>
    <t>少数民族村寨防火经费</t>
  </si>
  <si>
    <t>旅游节庆</t>
  </si>
  <si>
    <t>旅游促销费</t>
  </si>
  <si>
    <t>北岸建设</t>
  </si>
  <si>
    <t>脱贫攻坚普查工作经费</t>
  </si>
  <si>
    <t>农业产业风险金</t>
  </si>
  <si>
    <t>其他支出（返还）</t>
  </si>
  <si>
    <t>专项债券付息支出</t>
  </si>
  <si>
    <t>2320411国有土地使用权出让金债务付息支出</t>
  </si>
  <si>
    <t>专项债券发行费用</t>
  </si>
  <si>
    <t>2330411国有土地使用权出让金债务发行费用支出</t>
  </si>
  <si>
    <t>农村基础设施建设</t>
  </si>
  <si>
    <t>北岸及勒东被征地农民生活补助和保险</t>
  </si>
  <si>
    <t>2120805补助被征地农民支出</t>
  </si>
  <si>
    <t>打违控非专项经费</t>
  </si>
  <si>
    <t>耕地质量等别更新与评价工作经费</t>
  </si>
  <si>
    <t>《龙胜地质灾害防治规划2021-2025》修编工作</t>
  </si>
  <si>
    <t>划拨补办出让、已出让地块增容补交出让金地价评估</t>
  </si>
  <si>
    <t>车辆购置经费</t>
  </si>
  <si>
    <t>重大项目指挥部工作经费</t>
  </si>
  <si>
    <t>土地综合治理及地质灾害防治工程资金</t>
  </si>
  <si>
    <t>拉麻房屋整体搬迁土地平整项目工程款</t>
  </si>
  <si>
    <t>龙脊金江沿线风貌改造暨新农村建设项目</t>
  </si>
  <si>
    <t>县中医院整体搬迁安全重建项目工程款</t>
  </si>
  <si>
    <t>华龙街道路抢修及兴龙南路改造工程</t>
  </si>
  <si>
    <t>盛园路棚户区改造（一期）边坡支护工程</t>
  </si>
  <si>
    <t>城镇保障性安居工程资金</t>
  </si>
  <si>
    <t>农村不稳固住房维修</t>
  </si>
  <si>
    <t>棚户区改造资金</t>
  </si>
  <si>
    <t>2120810棚户区改造支出</t>
  </si>
  <si>
    <t>教育历年未结清的工程尾款</t>
  </si>
  <si>
    <t>重点项目前期及工作经费</t>
  </si>
  <si>
    <t>市政建设（零星维修）</t>
  </si>
  <si>
    <t>专项宣传费</t>
  </si>
  <si>
    <t>县城环卫购买服务经费</t>
  </si>
  <si>
    <t>县城垃圾转运桂林转运费（含人员经费、设备费）</t>
  </si>
  <si>
    <t>拉麻垃圾场渗滤液处理及运行经费</t>
  </si>
  <si>
    <t>龙脊大道市政设施维护</t>
  </si>
  <si>
    <t>和平至二龙桥至平安公路路面维修工程</t>
  </si>
  <si>
    <t>河长制工作经费</t>
  </si>
  <si>
    <t>乡镇视频监控</t>
  </si>
  <si>
    <t>县城无缝视频</t>
  </si>
  <si>
    <t>高速路视频监控系统建设</t>
  </si>
  <si>
    <t>村级组织委员经费</t>
  </si>
  <si>
    <t>绩效工作经费</t>
  </si>
  <si>
    <t>321国道过境改造路段管网地下建设</t>
  </si>
  <si>
    <t>盛园路礼堂维修</t>
  </si>
  <si>
    <t>玉龙桥改造项目</t>
  </si>
  <si>
    <t>龙脊大道园区市政基础设施建设项目</t>
  </si>
  <si>
    <t>民政园区项目</t>
  </si>
  <si>
    <t>桂三高速公路龙胜县城段出口连接公路工程（K2+4800-K4+880)</t>
  </si>
  <si>
    <t>生态旅游扶贫大环线瓢里至平等（野牛坳）公路改建工程项目</t>
  </si>
  <si>
    <t>生态旅游扶贫大环线龙脊梯田风景名胜区循环公路工程（三期：潘内-泗水）</t>
  </si>
  <si>
    <t>瓢里交洲至区矿公路改造项目前期费</t>
  </si>
  <si>
    <t>乐江镇新型城镇化示范乡镇建设资金</t>
  </si>
  <si>
    <t>市容服务中心扩容装修工程</t>
  </si>
  <si>
    <t>拉麻垃圾场渗滤液处理站更换膜组件经费</t>
  </si>
  <si>
    <t>小寨石英矿加工厂土地收储资金</t>
  </si>
  <si>
    <t>上塘扶贫产业园二期项目经费</t>
  </si>
  <si>
    <t>行政审批委托中介服务工作经费</t>
  </si>
  <si>
    <t>北岸二期开发办经费</t>
  </si>
  <si>
    <t>拉麻扶贫产业园被征地农户养老保险</t>
  </si>
  <si>
    <t>伟江乡长滩至双坪公路改建工程结算资金</t>
  </si>
  <si>
    <t>玉牙沟桥面径流收集系统及应急处理设施建设资金</t>
  </si>
  <si>
    <t>伟江潘寨至平等河口县乡联网路项目资金</t>
  </si>
  <si>
    <t>自治区公路发展中心征地拆迁借款本息资金</t>
  </si>
  <si>
    <t>上塘扶贫产业园项目上塘村居民楼房受损补偿费</t>
  </si>
  <si>
    <t>小     计</t>
  </si>
  <si>
    <t>调  出  资  金</t>
  </si>
  <si>
    <t>合    计</t>
  </si>
  <si>
    <t>附件3</t>
  </si>
  <si>
    <t>龙胜各族自治县2020年政府债券资金项目安排情况表</t>
  </si>
  <si>
    <t>编制单位：龙胜县财政局</t>
  </si>
  <si>
    <t>单  位</t>
  </si>
  <si>
    <t>项        目</t>
  </si>
  <si>
    <t>金  额</t>
  </si>
  <si>
    <t>县财政局</t>
  </si>
  <si>
    <t>广西区政府再融资债券（五期）：偿还2015年一般债券（十期）</t>
  </si>
  <si>
    <t>再融资债券支出合计</t>
  </si>
  <si>
    <t>县市容服务中心</t>
  </si>
  <si>
    <t>广西区政府专项债券（七期）：污水处理厂二期建设及配套管网工程项目</t>
  </si>
  <si>
    <t>县中医院</t>
  </si>
  <si>
    <t>广西区政府专项债券（十三期）：龙胜县中医院整体搬迁重建项目</t>
  </si>
  <si>
    <t>专项债券支出合计</t>
  </si>
  <si>
    <t>总        计</t>
  </si>
  <si>
    <t>附件4</t>
  </si>
  <si>
    <t>龙胜各族自治县财政局2020年特殊转移支付资金使用计划表</t>
  </si>
  <si>
    <t>编制单位：龙胜各族自治县财政局</t>
  </si>
  <si>
    <t>项目名称</t>
  </si>
  <si>
    <t>科目</t>
  </si>
  <si>
    <t>备注</t>
  </si>
  <si>
    <t>机关事业单位养老保险资金</t>
  </si>
  <si>
    <t>新增项目</t>
  </si>
  <si>
    <t>退役军人阶段性价格临时补贴</t>
  </si>
  <si>
    <t>禁食野生动物补偿费</t>
  </si>
  <si>
    <t>机关事业单位离退休人员生活补助</t>
  </si>
  <si>
    <t>年初预算项目</t>
  </si>
  <si>
    <t>2014-2018年职业年金个人账户记账利息</t>
  </si>
  <si>
    <t>乡镇运转工作经费</t>
  </si>
  <si>
    <t>复工贷财政贴息</t>
  </si>
  <si>
    <t>预算项目调整</t>
  </si>
  <si>
    <t>2019年义务教师岗位考核津贴</t>
  </si>
  <si>
    <t>附件5</t>
  </si>
  <si>
    <t>龙胜各族自治县2020年特别抗疫国债资金使用计划表</t>
  </si>
  <si>
    <t>龙胜县人民医院疫情防控大型医用设备购置项目</t>
  </si>
  <si>
    <t>龙胜县中医院公共卫生防控救治能力提升建设项目</t>
  </si>
  <si>
    <t>龙胜县妇幼保健院公共卫生防控救治能力提升建设项目</t>
  </si>
  <si>
    <t>龙胜县乡镇卫生院发热门诊（发热哨点）改造、污水处理及相关设备购置</t>
  </si>
  <si>
    <t>龙胜县卫生监督疾病防控执法车购置</t>
  </si>
  <si>
    <t>龙胜县10个乡镇饮用水及县城5所学校饮用水在线监督监测项目</t>
  </si>
  <si>
    <t>龙胜县龙脊大道园区市政基础设施建设项目（县中医院污水管网配套项目）</t>
  </si>
  <si>
    <t>龙胜县疫情防控经费</t>
  </si>
  <si>
    <t>龙胜县保障困难群众基本生活补助支出</t>
  </si>
  <si>
    <t>龙胜县疫情防控期间贫困劳动力稳岗补贴及非固定性扶贫公益性岗位补贴</t>
  </si>
  <si>
    <t>龙胜县疫情防控期间援企稳岗政策支出</t>
  </si>
  <si>
    <t>龙胜县应急管理体系建设资金</t>
  </si>
  <si>
    <t>合     计</t>
  </si>
  <si>
    <t>附件6</t>
  </si>
  <si>
    <t xml:space="preserve"> 龙胜各族自治县2020年一般公共预算收入调整表</t>
  </si>
  <si>
    <r>
      <rPr>
        <b/>
        <sz val="12"/>
        <rFont val="宋体"/>
        <charset val="134"/>
      </rPr>
      <t>项</t>
    </r>
    <r>
      <rPr>
        <b/>
        <sz val="12"/>
        <rFont val="宋体"/>
        <charset val="134"/>
      </rPr>
      <t>目</t>
    </r>
  </si>
  <si>
    <t>2020年预算调整数</t>
  </si>
  <si>
    <t>一、税收收入</t>
  </si>
  <si>
    <t xml:space="preserve">    增值税</t>
  </si>
  <si>
    <t xml:space="preserve">    营业税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</si>
  <si>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</si>
  <si>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</si>
  <si>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</si>
  <si>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</si>
  <si>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</si>
  <si>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</si>
  <si>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</si>
  <si>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</si>
  <si>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</si>
  <si>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</si>
  <si>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</si>
  <si>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</si>
  <si>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</si>
  <si>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</si>
  <si>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</si>
  <si>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</si>
  <si>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</si>
  <si>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</si>
  <si>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</si>
  <si>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</si>
  <si>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</si>
  <si>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</si>
  <si>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</si>
  <si>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</si>
  <si>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收入合计</t>
  </si>
  <si>
    <t>附件7</t>
  </si>
  <si>
    <t>龙胜各族自治县2020年其他地方自行试点项目收益专项债券对应项目专项收入预算调整表</t>
  </si>
  <si>
    <t>2020年其他地方自行试点项目收益专项债券对应项目专项收入</t>
  </si>
  <si>
    <t>中医院专项债券评审及发行费兑付费</t>
  </si>
  <si>
    <t>2330498其他地方自行试点项目收益专项债券发行费用支出</t>
  </si>
  <si>
    <t>中医院专项债券利息支出</t>
  </si>
  <si>
    <t>2320498其他地方自行试点项目收益专项债券付息支出</t>
  </si>
  <si>
    <t>污水处理厂二期专项债券评审及发行费兑付费</t>
  </si>
  <si>
    <t>污水处理厂二期专项债券利息支出</t>
  </si>
  <si>
    <t>合  计</t>
  </si>
  <si>
    <t>附件8</t>
  </si>
  <si>
    <t>龙胜各族自治县2020年城市基础设施配套费收入预算调整表</t>
  </si>
  <si>
    <t>城市基础设施配套费收入</t>
  </si>
  <si>
    <t>城市基础设施配套费安排的支出</t>
  </si>
  <si>
    <t>2121399其他城市基础设施配套费安排的支出</t>
  </si>
</sst>
</file>

<file path=xl/styles.xml><?xml version="1.0" encoding="utf-8"?>
<styleSheet xmlns="http://schemas.openxmlformats.org/spreadsheetml/2006/main" xmlns:xr9="http://schemas.microsoft.com/office/spreadsheetml/2016/revision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_ * #,##0_ ;_ * \-#,##0_ ;_ * &quot;-&quot;??_ ;_ @_ "/>
    <numFmt numFmtId="178" formatCode="#,##0.00_ "/>
    <numFmt numFmtId="179" formatCode="0.00_ "/>
    <numFmt numFmtId="180" formatCode="#,##0_ "/>
    <numFmt numFmtId="181" formatCode="0_ "/>
    <numFmt numFmtId="182" formatCode="#,##0.00_);\(#,##0.00\)"/>
    <numFmt numFmtId="183" formatCode="_ * #,##0.0_ ;_ * \-#,##0.0_ ;_ * &quot;-&quot;??_ ;_ @_ "/>
    <numFmt numFmtId="184" formatCode="#,##0_);\(#,##0\)"/>
  </numFmts>
  <fonts count="68">
    <font>
      <sz val="11"/>
      <color theme="1"/>
      <name val="宋体"/>
      <charset val="134"/>
      <scheme val="minor"/>
    </font>
    <font>
      <sz val="11"/>
      <color theme="1"/>
      <name val="仿宋_GB2312"/>
      <charset val="134"/>
    </font>
    <font>
      <b/>
      <sz val="16"/>
      <name val="宋体"/>
      <charset val="134"/>
    </font>
    <font>
      <b/>
      <sz val="12"/>
      <name val="宋体"/>
      <charset val="134"/>
    </font>
    <font>
      <sz val="12"/>
      <name val="宋体"/>
      <charset val="134"/>
    </font>
    <font>
      <sz val="12"/>
      <color theme="1"/>
      <name val="仿宋"/>
      <charset val="134"/>
    </font>
    <font>
      <sz val="12"/>
      <name val="宋体"/>
      <charset val="0"/>
    </font>
    <font>
      <sz val="10"/>
      <name val="宋体"/>
      <charset val="134"/>
    </font>
    <font>
      <sz val="12"/>
      <name val="仿宋"/>
      <charset val="0"/>
    </font>
    <font>
      <sz val="11"/>
      <name val="宋体"/>
      <charset val="134"/>
    </font>
    <font>
      <b/>
      <sz val="16"/>
      <name val="黑体"/>
      <charset val="134"/>
    </font>
    <font>
      <sz val="12"/>
      <name val="黑体"/>
      <charset val="134"/>
    </font>
    <font>
      <b/>
      <sz val="11"/>
      <color theme="1"/>
      <name val="宋体"/>
      <charset val="134"/>
    </font>
    <font>
      <b/>
      <sz val="11"/>
      <name val="宋体"/>
      <charset val="134"/>
    </font>
    <font>
      <b/>
      <sz val="11"/>
      <color theme="1"/>
      <name val="宋体"/>
      <charset val="134"/>
      <scheme val="minor"/>
    </font>
    <font>
      <sz val="11"/>
      <color theme="1"/>
      <name val="宋体"/>
      <charset val="134"/>
    </font>
    <font>
      <sz val="11"/>
      <color rgb="FFFF0000"/>
      <name val="宋体"/>
      <charset val="134"/>
    </font>
    <font>
      <sz val="12"/>
      <color theme="1"/>
      <name val="宋体"/>
      <charset val="134"/>
      <scheme val="minor"/>
    </font>
    <font>
      <b/>
      <sz val="18"/>
      <color theme="1"/>
      <name val="宋体"/>
      <charset val="134"/>
      <scheme val="minor"/>
    </font>
    <font>
      <sz val="12"/>
      <name val="仿宋"/>
      <charset val="134"/>
    </font>
    <font>
      <b/>
      <sz val="12"/>
      <name val="仿宋"/>
      <charset val="134"/>
    </font>
    <font>
      <sz val="14"/>
      <color theme="1"/>
      <name val="宋体"/>
      <charset val="134"/>
      <scheme val="minor"/>
    </font>
    <font>
      <b/>
      <sz val="14"/>
      <color theme="1"/>
      <name val="宋体"/>
      <charset val="134"/>
      <scheme val="minor"/>
    </font>
    <font>
      <sz val="13.5"/>
      <color theme="1"/>
      <name val="宋体"/>
      <charset val="134"/>
      <scheme val="minor"/>
    </font>
    <font>
      <b/>
      <sz val="20"/>
      <name val="宋体"/>
      <charset val="134"/>
    </font>
    <font>
      <b/>
      <sz val="12"/>
      <name val="仿宋_GB2312"/>
      <charset val="134"/>
    </font>
    <font>
      <sz val="14"/>
      <color theme="1"/>
      <name val="仿宋_GB2312"/>
      <charset val="134"/>
    </font>
    <font>
      <b/>
      <sz val="12"/>
      <color theme="1"/>
      <name val="仿宋"/>
      <charset val="134"/>
    </font>
    <font>
      <b/>
      <sz val="14"/>
      <color theme="1"/>
      <name val="仿宋_GB2312"/>
      <charset val="134"/>
    </font>
    <font>
      <sz val="8"/>
      <name val="宋体"/>
      <charset val="134"/>
    </font>
    <font>
      <b/>
      <sz val="18"/>
      <name val="宋体"/>
      <charset val="134"/>
    </font>
    <font>
      <sz val="9"/>
      <name val="宋体"/>
      <charset val="134"/>
    </font>
    <font>
      <b/>
      <sz val="10"/>
      <name val="宋体"/>
      <charset val="134"/>
    </font>
    <font>
      <sz val="10"/>
      <color indexed="8"/>
      <name val="宋体"/>
      <charset val="134"/>
    </font>
    <font>
      <sz val="10"/>
      <color theme="1"/>
      <name val="宋体"/>
      <charset val="134"/>
    </font>
    <font>
      <sz val="10"/>
      <color theme="1"/>
      <name val="宋体"/>
      <charset val="134"/>
      <scheme val="minor"/>
    </font>
    <font>
      <sz val="7"/>
      <name val="宋体"/>
      <charset val="134"/>
    </font>
    <font>
      <sz val="9"/>
      <color theme="1"/>
      <name val="宋体"/>
      <charset val="134"/>
      <scheme val="minor"/>
    </font>
    <font>
      <sz val="9"/>
      <color indexed="8"/>
      <name val="宋体"/>
      <charset val="134"/>
    </font>
    <font>
      <sz val="11"/>
      <name val="宋体"/>
      <charset val="134"/>
      <scheme val="minor"/>
    </font>
    <font>
      <b/>
      <sz val="9"/>
      <name val="宋体"/>
      <charset val="134"/>
    </font>
    <font>
      <b/>
      <sz val="9"/>
      <name val="宋体"/>
      <charset val="134"/>
      <scheme val="minor"/>
    </font>
    <font>
      <sz val="9"/>
      <name val="宋体"/>
      <charset val="134"/>
      <scheme val="minor"/>
    </font>
    <font>
      <sz val="7.5"/>
      <name val="宋体"/>
      <charset val="134"/>
    </font>
    <font>
      <sz val="7"/>
      <color theme="1"/>
      <name val="宋体"/>
      <charset val="134"/>
      <scheme val="minor"/>
    </font>
    <font>
      <b/>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font>
    <font>
      <b/>
      <sz val="9"/>
      <name val="宋体"/>
      <charset val="134"/>
    </font>
    <font>
      <sz val="9"/>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4" borderId="12"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13" applyNumberFormat="0" applyFill="0" applyAlignment="0" applyProtection="0">
      <alignment vertical="center"/>
    </xf>
    <xf numFmtId="0" fontId="52" fillId="0" borderId="13" applyNumberFormat="0" applyFill="0" applyAlignment="0" applyProtection="0">
      <alignment vertical="center"/>
    </xf>
    <xf numFmtId="0" fontId="53" fillId="0" borderId="14" applyNumberFormat="0" applyFill="0" applyAlignment="0" applyProtection="0">
      <alignment vertical="center"/>
    </xf>
    <xf numFmtId="0" fontId="53" fillId="0" borderId="0" applyNumberFormat="0" applyFill="0" applyBorder="0" applyAlignment="0" applyProtection="0">
      <alignment vertical="center"/>
    </xf>
    <xf numFmtId="0" fontId="54" fillId="5" borderId="15" applyNumberFormat="0" applyAlignment="0" applyProtection="0">
      <alignment vertical="center"/>
    </xf>
    <xf numFmtId="0" fontId="55" fillId="6" borderId="16" applyNumberFormat="0" applyAlignment="0" applyProtection="0">
      <alignment vertical="center"/>
    </xf>
    <xf numFmtId="0" fontId="56" fillId="6" borderId="15" applyNumberFormat="0" applyAlignment="0" applyProtection="0">
      <alignment vertical="center"/>
    </xf>
    <xf numFmtId="0" fontId="57" fillId="7" borderId="17" applyNumberFormat="0" applyAlignment="0" applyProtection="0">
      <alignment vertical="center"/>
    </xf>
    <xf numFmtId="0" fontId="58" fillId="0" borderId="18" applyNumberFormat="0" applyFill="0" applyAlignment="0" applyProtection="0">
      <alignment vertical="center"/>
    </xf>
    <xf numFmtId="0" fontId="59" fillId="0" borderId="19" applyNumberFormat="0" applyFill="0" applyAlignment="0" applyProtection="0">
      <alignment vertical="center"/>
    </xf>
    <xf numFmtId="0" fontId="60" fillId="8" borderId="0" applyNumberFormat="0" applyBorder="0" applyAlignment="0" applyProtection="0">
      <alignment vertical="center"/>
    </xf>
    <xf numFmtId="0" fontId="61" fillId="9" borderId="0" applyNumberFormat="0" applyBorder="0" applyAlignment="0" applyProtection="0">
      <alignment vertical="center"/>
    </xf>
    <xf numFmtId="0" fontId="62" fillId="10" borderId="0" applyNumberFormat="0" applyBorder="0" applyAlignment="0" applyProtection="0">
      <alignment vertical="center"/>
    </xf>
    <xf numFmtId="0" fontId="63" fillId="11" borderId="0" applyNumberFormat="0" applyBorder="0" applyAlignment="0" applyProtection="0">
      <alignment vertical="center"/>
    </xf>
    <xf numFmtId="0" fontId="64" fillId="12" borderId="0" applyNumberFormat="0" applyBorder="0" applyAlignment="0" applyProtection="0">
      <alignment vertical="center"/>
    </xf>
    <xf numFmtId="0" fontId="64" fillId="13" borderId="0" applyNumberFormat="0" applyBorder="0" applyAlignment="0" applyProtection="0">
      <alignment vertical="center"/>
    </xf>
    <xf numFmtId="0" fontId="63" fillId="14" borderId="0" applyNumberFormat="0" applyBorder="0" applyAlignment="0" applyProtection="0">
      <alignment vertical="center"/>
    </xf>
    <xf numFmtId="0" fontId="63" fillId="15" borderId="0" applyNumberFormat="0" applyBorder="0" applyAlignment="0" applyProtection="0">
      <alignment vertical="center"/>
    </xf>
    <xf numFmtId="0" fontId="64" fillId="16" borderId="0" applyNumberFormat="0" applyBorder="0" applyAlignment="0" applyProtection="0">
      <alignment vertical="center"/>
    </xf>
    <xf numFmtId="0" fontId="64" fillId="17" borderId="0" applyNumberFormat="0" applyBorder="0" applyAlignment="0" applyProtection="0">
      <alignment vertical="center"/>
    </xf>
    <xf numFmtId="0" fontId="63" fillId="18" borderId="0" applyNumberFormat="0" applyBorder="0" applyAlignment="0" applyProtection="0">
      <alignment vertical="center"/>
    </xf>
    <xf numFmtId="0" fontId="63" fillId="19" borderId="0" applyNumberFormat="0" applyBorder="0" applyAlignment="0" applyProtection="0">
      <alignment vertical="center"/>
    </xf>
    <xf numFmtId="0" fontId="64" fillId="20" borderId="0" applyNumberFormat="0" applyBorder="0" applyAlignment="0" applyProtection="0">
      <alignment vertical="center"/>
    </xf>
    <xf numFmtId="0" fontId="64" fillId="21" borderId="0" applyNumberFormat="0" applyBorder="0" applyAlignment="0" applyProtection="0">
      <alignment vertical="center"/>
    </xf>
    <xf numFmtId="0" fontId="63" fillId="22" borderId="0" applyNumberFormat="0" applyBorder="0" applyAlignment="0" applyProtection="0">
      <alignment vertical="center"/>
    </xf>
    <xf numFmtId="0" fontId="63" fillId="23" borderId="0" applyNumberFormat="0" applyBorder="0" applyAlignment="0" applyProtection="0">
      <alignment vertical="center"/>
    </xf>
    <xf numFmtId="0" fontId="64" fillId="24" borderId="0" applyNumberFormat="0" applyBorder="0" applyAlignment="0" applyProtection="0">
      <alignment vertical="center"/>
    </xf>
    <xf numFmtId="0" fontId="64" fillId="25" borderId="0" applyNumberFormat="0" applyBorder="0" applyAlignment="0" applyProtection="0">
      <alignment vertical="center"/>
    </xf>
    <xf numFmtId="0" fontId="63" fillId="26" borderId="0" applyNumberFormat="0" applyBorder="0" applyAlignment="0" applyProtection="0">
      <alignment vertical="center"/>
    </xf>
    <xf numFmtId="0" fontId="63" fillId="27" borderId="0" applyNumberFormat="0" applyBorder="0" applyAlignment="0" applyProtection="0">
      <alignment vertical="center"/>
    </xf>
    <xf numFmtId="0" fontId="64" fillId="28" borderId="0" applyNumberFormat="0" applyBorder="0" applyAlignment="0" applyProtection="0">
      <alignment vertical="center"/>
    </xf>
    <xf numFmtId="0" fontId="64" fillId="29" borderId="0" applyNumberFormat="0" applyBorder="0" applyAlignment="0" applyProtection="0">
      <alignment vertical="center"/>
    </xf>
    <xf numFmtId="0" fontId="63" fillId="30" borderId="0" applyNumberFormat="0" applyBorder="0" applyAlignment="0" applyProtection="0">
      <alignment vertical="center"/>
    </xf>
    <xf numFmtId="0" fontId="63" fillId="31" borderId="0" applyNumberFormat="0" applyBorder="0" applyAlignment="0" applyProtection="0">
      <alignment vertical="center"/>
    </xf>
    <xf numFmtId="0" fontId="64" fillId="32" borderId="0" applyNumberFormat="0" applyBorder="0" applyAlignment="0" applyProtection="0">
      <alignment vertical="center"/>
    </xf>
    <xf numFmtId="0" fontId="64" fillId="33" borderId="0" applyNumberFormat="0" applyBorder="0" applyAlignment="0" applyProtection="0">
      <alignment vertical="center"/>
    </xf>
    <xf numFmtId="0" fontId="63" fillId="34" borderId="0" applyNumberFormat="0" applyBorder="0" applyAlignment="0" applyProtection="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31" fillId="0" borderId="0">
      <alignment vertical="center"/>
    </xf>
  </cellStyleXfs>
  <cellXfs count="241">
    <xf numFmtId="0" fontId="0" fillId="0" borderId="0" xfId="0">
      <alignment vertical="center"/>
    </xf>
    <xf numFmtId="0" fontId="1" fillId="0" borderId="0" xfId="0" applyFont="1" applyAlignment="1">
      <alignment horizontal="left" vertical="center" wrapText="1"/>
    </xf>
    <xf numFmtId="0" fontId="2" fillId="0" borderId="0" xfId="51" applyFont="1" applyFill="1" applyBorder="1" applyAlignment="1">
      <alignment horizontal="center" vertical="center" wrapText="1"/>
    </xf>
    <xf numFmtId="0" fontId="3" fillId="0" borderId="1" xfId="51" applyFont="1" applyFill="1" applyBorder="1" applyAlignment="1">
      <alignment horizontal="left" vertical="center" wrapText="1"/>
    </xf>
    <xf numFmtId="0" fontId="4" fillId="0" borderId="1" xfId="0" applyFont="1" applyFill="1" applyBorder="1" applyAlignment="1">
      <alignment horizontal="left"/>
    </xf>
    <xf numFmtId="176" fontId="3" fillId="0" borderId="0" xfId="51" applyNumberFormat="1" applyFont="1" applyFill="1" applyAlignment="1">
      <alignment horizontal="center" vertical="center" wrapText="1"/>
    </xf>
    <xf numFmtId="0" fontId="3" fillId="0" borderId="0" xfId="51" applyFont="1" applyFill="1" applyAlignment="1">
      <alignment horizontal="center" vertical="center" wrapText="1"/>
    </xf>
    <xf numFmtId="0" fontId="3" fillId="0" borderId="2" xfId="51" applyFont="1" applyFill="1" applyBorder="1" applyAlignment="1">
      <alignment horizontal="center" vertical="center" wrapText="1"/>
    </xf>
    <xf numFmtId="0" fontId="4" fillId="0" borderId="3" xfId="0" applyFont="1" applyFill="1" applyBorder="1" applyAlignment="1">
      <alignment vertical="center"/>
    </xf>
    <xf numFmtId="0" fontId="3" fillId="0" borderId="4" xfId="51" applyFont="1" applyFill="1" applyBorder="1" applyAlignment="1">
      <alignment horizontal="center" vertical="center" wrapText="1"/>
    </xf>
    <xf numFmtId="0" fontId="4" fillId="0" borderId="4" xfId="0" applyFont="1" applyFill="1" applyBorder="1" applyAlignment="1">
      <alignment vertical="center"/>
    </xf>
    <xf numFmtId="0" fontId="3" fillId="0" borderId="5" xfId="51" applyFont="1" applyFill="1" applyBorder="1" applyAlignment="1">
      <alignment horizontal="center" vertical="center" wrapText="1"/>
    </xf>
    <xf numFmtId="43" fontId="3" fillId="0" borderId="5" xfId="50" applyFont="1" applyFill="1" applyBorder="1" applyAlignment="1">
      <alignment horizontal="center" vertical="center" wrapText="1"/>
    </xf>
    <xf numFmtId="0" fontId="3" fillId="0" borderId="6" xfId="51" applyFont="1" applyFill="1" applyBorder="1" applyAlignment="1">
      <alignment horizontal="left" vertical="center" wrapText="1"/>
    </xf>
    <xf numFmtId="177" fontId="3" fillId="0" borderId="5" xfId="51" applyNumberFormat="1" applyFont="1" applyFill="1" applyBorder="1" applyAlignment="1">
      <alignment horizontal="center" vertical="center" wrapText="1"/>
    </xf>
    <xf numFmtId="0" fontId="4" fillId="0" borderId="4" xfId="51" applyFont="1" applyFill="1" applyBorder="1" applyAlignment="1">
      <alignment horizontal="left" vertical="center" wrapText="1"/>
    </xf>
    <xf numFmtId="0" fontId="5" fillId="0" borderId="4" xfId="0" applyFont="1" applyBorder="1" applyAlignment="1">
      <alignment horizontal="justify" vertical="center"/>
    </xf>
    <xf numFmtId="178" fontId="4" fillId="2" borderId="4" xfId="50" applyNumberFormat="1" applyFont="1" applyFill="1" applyBorder="1" applyAlignment="1">
      <alignment vertical="center" wrapText="1"/>
    </xf>
    <xf numFmtId="178" fontId="4" fillId="0" borderId="4" xfId="51" applyNumberFormat="1" applyFont="1" applyFill="1" applyBorder="1" applyAlignment="1">
      <alignment horizontal="left" vertical="center" wrapText="1"/>
    </xf>
    <xf numFmtId="0" fontId="4" fillId="0" borderId="4" xfId="49" applyFont="1" applyFill="1" applyBorder="1" applyAlignment="1">
      <alignment vertical="center" wrapText="1"/>
    </xf>
    <xf numFmtId="177" fontId="4" fillId="0" borderId="4" xfId="50" applyNumberFormat="1" applyFont="1" applyFill="1" applyBorder="1" applyAlignment="1">
      <alignment vertical="center" wrapText="1"/>
    </xf>
    <xf numFmtId="177" fontId="6" fillId="0" borderId="4" xfId="50" applyNumberFormat="1" applyFont="1" applyFill="1" applyBorder="1" applyAlignment="1">
      <alignment vertical="center" wrapText="1"/>
    </xf>
    <xf numFmtId="0" fontId="3" fillId="0" borderId="4" xfId="51" applyFont="1" applyFill="1" applyBorder="1" applyAlignment="1">
      <alignment vertical="center" wrapText="1"/>
    </xf>
    <xf numFmtId="177" fontId="4" fillId="0" borderId="4" xfId="49" applyNumberFormat="1" applyFont="1" applyFill="1" applyBorder="1" applyAlignment="1">
      <alignment vertical="center" wrapText="1"/>
    </xf>
    <xf numFmtId="0" fontId="7" fillId="0" borderId="4" xfId="51" applyFont="1" applyFill="1" applyBorder="1" applyAlignment="1">
      <alignment horizontal="left" vertical="center" wrapText="1"/>
    </xf>
    <xf numFmtId="179" fontId="8" fillId="0" borderId="4" xfId="50" applyNumberFormat="1" applyFont="1" applyFill="1" applyBorder="1" applyAlignment="1">
      <alignment vertical="center" wrapText="1"/>
    </xf>
    <xf numFmtId="177" fontId="4" fillId="0" borderId="4" xfId="50" applyNumberFormat="1" applyFont="1" applyFill="1" applyBorder="1" applyAlignment="1">
      <alignment vertical="center"/>
    </xf>
    <xf numFmtId="0" fontId="3" fillId="0" borderId="4" xfId="49" applyFont="1" applyFill="1" applyBorder="1" applyAlignment="1">
      <alignment vertical="center" wrapText="1"/>
    </xf>
    <xf numFmtId="177" fontId="3" fillId="0" borderId="4" xfId="50" applyNumberFormat="1" applyFont="1" applyFill="1" applyBorder="1" applyAlignment="1">
      <alignment vertical="center"/>
    </xf>
    <xf numFmtId="178" fontId="3" fillId="0" borderId="4" xfId="50" applyNumberFormat="1" applyFont="1" applyFill="1" applyBorder="1" applyAlignment="1">
      <alignment vertical="center" wrapText="1"/>
    </xf>
    <xf numFmtId="178" fontId="3" fillId="0" borderId="4" xfId="0" applyNumberFormat="1" applyFont="1" applyFill="1" applyBorder="1" applyAlignment="1">
      <alignment vertical="center"/>
    </xf>
    <xf numFmtId="0" fontId="7" fillId="0" borderId="4" xfId="49" applyFont="1" applyFill="1" applyBorder="1" applyAlignment="1">
      <alignment vertical="center" wrapText="1"/>
    </xf>
    <xf numFmtId="0" fontId="9" fillId="0" borderId="4" xfId="51" applyFont="1" applyFill="1" applyBorder="1" applyAlignment="1">
      <alignment horizontal="left" vertical="center" wrapText="1"/>
    </xf>
    <xf numFmtId="0" fontId="10" fillId="0" borderId="0" xfId="0" applyFont="1" applyFill="1" applyAlignment="1">
      <alignment horizontal="center" vertical="center"/>
    </xf>
    <xf numFmtId="0" fontId="11" fillId="0" borderId="0" xfId="0" applyFont="1" applyFill="1" applyAlignment="1">
      <alignment vertical="center"/>
    </xf>
    <xf numFmtId="0" fontId="0" fillId="0" borderId="0" xfId="0" applyFont="1" applyFill="1" applyAlignment="1">
      <alignment horizontal="center" vertical="center"/>
    </xf>
    <xf numFmtId="0" fontId="12" fillId="0" borderId="4" xfId="0" applyFont="1" applyBorder="1">
      <alignment vertical="center"/>
    </xf>
    <xf numFmtId="0" fontId="3" fillId="0" borderId="4" xfId="0" applyFont="1" applyFill="1" applyBorder="1" applyAlignment="1">
      <alignment horizontal="center" vertical="center"/>
    </xf>
    <xf numFmtId="0" fontId="13" fillId="0" borderId="4" xfId="0" applyFont="1" applyFill="1" applyBorder="1" applyAlignment="1">
      <alignment horizontal="center" vertical="center"/>
    </xf>
    <xf numFmtId="0" fontId="14" fillId="0" borderId="4" xfId="0" applyFont="1" applyFill="1" applyBorder="1">
      <alignment vertical="center"/>
    </xf>
    <xf numFmtId="0" fontId="14" fillId="0" borderId="4" xfId="0" applyFont="1" applyFill="1" applyBorder="1" applyAlignment="1">
      <alignment horizontal="center" vertical="center"/>
    </xf>
    <xf numFmtId="0" fontId="13" fillId="0" borderId="4" xfId="0" applyFont="1" applyFill="1" applyBorder="1" applyAlignment="1">
      <alignment vertical="center"/>
    </xf>
    <xf numFmtId="180" fontId="13" fillId="0" borderId="4" xfId="0" applyNumberFormat="1" applyFont="1" applyFill="1" applyBorder="1" applyAlignment="1">
      <alignment horizontal="center" vertical="center"/>
    </xf>
    <xf numFmtId="180" fontId="14" fillId="0" borderId="4" xfId="0" applyNumberFormat="1" applyFont="1" applyFill="1" applyBorder="1" applyAlignment="1">
      <alignment horizontal="center" vertical="center"/>
    </xf>
    <xf numFmtId="0" fontId="15" fillId="0" borderId="4" xfId="0" applyFont="1" applyBorder="1">
      <alignment vertical="center"/>
    </xf>
    <xf numFmtId="0" fontId="9" fillId="0" borderId="4" xfId="0" applyFont="1" applyFill="1" applyBorder="1" applyAlignment="1">
      <alignment vertical="center"/>
    </xf>
    <xf numFmtId="180" fontId="9" fillId="0" borderId="4" xfId="0" applyNumberFormat="1" applyFont="1" applyFill="1" applyBorder="1" applyAlignment="1">
      <alignment horizontal="center" vertical="center"/>
    </xf>
    <xf numFmtId="180" fontId="0" fillId="0" borderId="4" xfId="0" applyNumberFormat="1" applyFill="1" applyBorder="1" applyAlignment="1">
      <alignment horizontal="center" vertical="center"/>
    </xf>
    <xf numFmtId="180" fontId="0" fillId="0" borderId="4" xfId="0" applyNumberFormat="1" applyFill="1" applyBorder="1">
      <alignment vertical="center"/>
    </xf>
    <xf numFmtId="180" fontId="16" fillId="0" borderId="4" xfId="0" applyNumberFormat="1" applyFont="1" applyFill="1" applyBorder="1" applyAlignment="1">
      <alignment horizontal="center" vertical="center"/>
    </xf>
    <xf numFmtId="0" fontId="13" fillId="0" borderId="4" xfId="0" applyFont="1" applyFill="1" applyBorder="1" applyAlignment="1">
      <alignment horizontal="distributed" vertical="center"/>
    </xf>
    <xf numFmtId="0" fontId="0" fillId="0" borderId="0" xfId="0" applyAlignment="1">
      <alignment vertical="center" wrapText="1"/>
    </xf>
    <xf numFmtId="0" fontId="17" fillId="0" borderId="0" xfId="0" applyFont="1" applyAlignment="1">
      <alignment vertical="center" wrapText="1"/>
    </xf>
    <xf numFmtId="0" fontId="18" fillId="0" borderId="0" xfId="0" applyFont="1" applyFill="1" applyAlignment="1">
      <alignment horizontal="center" vertical="center"/>
    </xf>
    <xf numFmtId="0" fontId="14" fillId="0" borderId="0" xfId="0" applyFont="1" applyFill="1" applyAlignment="1">
      <alignment horizontal="left" vertical="center"/>
    </xf>
    <xf numFmtId="0" fontId="14" fillId="0" borderId="0" xfId="0" applyFont="1" applyFill="1" applyAlignment="1">
      <alignment horizontal="center" vertical="center"/>
    </xf>
    <xf numFmtId="0" fontId="5" fillId="0" borderId="4"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4" xfId="0" applyFont="1" applyFill="1" applyBorder="1" applyAlignment="1">
      <alignment horizontal="left" vertical="center" wrapText="1"/>
    </xf>
    <xf numFmtId="178" fontId="19" fillId="0" borderId="4" xfId="0" applyNumberFormat="1" applyFont="1" applyFill="1" applyBorder="1" applyAlignment="1">
      <alignment horizontal="center" vertical="center" wrapText="1"/>
    </xf>
    <xf numFmtId="181" fontId="19" fillId="0" borderId="4" xfId="0" applyNumberFormat="1" applyFont="1" applyFill="1" applyBorder="1" applyAlignment="1">
      <alignment horizontal="center" vertical="center"/>
    </xf>
    <xf numFmtId="0" fontId="19" fillId="0" borderId="4" xfId="0" applyFont="1" applyBorder="1" applyAlignment="1">
      <alignment horizontal="center" vertical="center"/>
    </xf>
    <xf numFmtId="0" fontId="19" fillId="0" borderId="4" xfId="0" applyFont="1" applyBorder="1">
      <alignment vertical="center"/>
    </xf>
    <xf numFmtId="0" fontId="20" fillId="0" borderId="4" xfId="0" applyFont="1" applyBorder="1" applyAlignment="1">
      <alignment horizontal="center" vertical="center"/>
    </xf>
    <xf numFmtId="178" fontId="20" fillId="0" borderId="4" xfId="0" applyNumberFormat="1" applyFont="1" applyBorder="1">
      <alignment vertical="center"/>
    </xf>
    <xf numFmtId="0" fontId="20" fillId="0" borderId="4" xfId="0" applyFont="1" applyBorder="1">
      <alignment vertical="center"/>
    </xf>
    <xf numFmtId="0" fontId="19" fillId="0" borderId="0" xfId="0" applyFont="1">
      <alignment vertical="center"/>
    </xf>
    <xf numFmtId="0" fontId="5" fillId="0" borderId="4" xfId="0" applyFont="1" applyFill="1" applyBorder="1" applyAlignment="1">
      <alignment horizontal="left" vertical="center"/>
    </xf>
    <xf numFmtId="178" fontId="5" fillId="0" borderId="4" xfId="0" applyNumberFormat="1" applyFont="1" applyFill="1" applyBorder="1" applyAlignment="1">
      <alignment horizontal="right" vertical="center"/>
    </xf>
    <xf numFmtId="181" fontId="5" fillId="0" borderId="4" xfId="0" applyNumberFormat="1" applyFont="1" applyFill="1" applyBorder="1" applyAlignment="1">
      <alignment horizontal="right" vertical="center"/>
    </xf>
    <xf numFmtId="0" fontId="5" fillId="0" borderId="4" xfId="0" applyFont="1" applyFill="1" applyBorder="1" applyAlignment="1">
      <alignment horizontal="righ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3" borderId="0" xfId="0" applyFont="1" applyFill="1" applyBorder="1" applyAlignment="1">
      <alignment horizontal="center" vertical="center" wrapText="1"/>
    </xf>
    <xf numFmtId="0" fontId="25" fillId="3" borderId="1" xfId="0" applyFont="1" applyFill="1" applyBorder="1" applyAlignment="1">
      <alignment horizontal="center" vertical="center" wrapText="1"/>
    </xf>
    <xf numFmtId="176" fontId="25" fillId="3" borderId="1" xfId="0" applyNumberFormat="1" applyFont="1" applyFill="1" applyBorder="1" applyAlignment="1">
      <alignment horizontal="center" vertical="center" wrapText="1"/>
    </xf>
    <xf numFmtId="0" fontId="25" fillId="3" borderId="1" xfId="0" applyFont="1" applyFill="1" applyBorder="1" applyAlignment="1">
      <alignment vertical="center" wrapText="1"/>
    </xf>
    <xf numFmtId="0" fontId="26" fillId="3" borderId="4" xfId="0" applyFont="1" applyFill="1" applyBorder="1" applyAlignment="1">
      <alignment horizontal="center" vertical="center" wrapText="1"/>
    </xf>
    <xf numFmtId="182" fontId="26" fillId="3" borderId="4"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0" borderId="4" xfId="0" applyFont="1" applyBorder="1" applyAlignment="1">
      <alignment horizontal="left" vertical="center"/>
    </xf>
    <xf numFmtId="0" fontId="5" fillId="0" borderId="4" xfId="0" applyFont="1" applyBorder="1" applyAlignment="1">
      <alignment vertical="center" wrapText="1"/>
    </xf>
    <xf numFmtId="180" fontId="5" fillId="0" borderId="4" xfId="0" applyNumberFormat="1" applyFont="1" applyBorder="1">
      <alignment vertical="center"/>
    </xf>
    <xf numFmtId="0" fontId="27" fillId="0" borderId="0" xfId="0" applyFont="1" applyAlignment="1">
      <alignment horizontal="center" vertical="center" wrapText="1"/>
    </xf>
    <xf numFmtId="180" fontId="27" fillId="0" borderId="4" xfId="0" applyNumberFormat="1" applyFont="1" applyBorder="1">
      <alignment vertical="center"/>
    </xf>
    <xf numFmtId="0" fontId="5" fillId="0" borderId="4" xfId="0" applyFont="1" applyBorder="1" applyAlignment="1">
      <alignment horizontal="left" vertical="center" wrapText="1"/>
    </xf>
    <xf numFmtId="183" fontId="5" fillId="0" borderId="4" xfId="1" applyNumberFormat="1" applyFont="1" applyBorder="1" applyAlignment="1">
      <alignment horizontal="center" vertical="center" wrapText="1"/>
    </xf>
    <xf numFmtId="0" fontId="27" fillId="0" borderId="4" xfId="49" applyFont="1" applyFill="1" applyBorder="1" applyAlignment="1">
      <alignment horizontal="center" vertical="center" wrapText="1"/>
    </xf>
    <xf numFmtId="184" fontId="27" fillId="0" borderId="4" xfId="0" applyNumberFormat="1" applyFont="1" applyBorder="1">
      <alignment vertical="center"/>
    </xf>
    <xf numFmtId="184" fontId="5" fillId="0" borderId="4" xfId="0" applyNumberFormat="1" applyFont="1" applyBorder="1">
      <alignment vertical="center"/>
    </xf>
    <xf numFmtId="0" fontId="5" fillId="0" borderId="4" xfId="0" applyFont="1" applyBorder="1">
      <alignment vertical="center"/>
    </xf>
    <xf numFmtId="0" fontId="26" fillId="0" borderId="4" xfId="0" applyFont="1" applyBorder="1">
      <alignment vertical="center"/>
    </xf>
    <xf numFmtId="0" fontId="28" fillId="0" borderId="4" xfId="0" applyFont="1" applyBorder="1" applyAlignment="1">
      <alignment horizontal="center" vertical="center" wrapText="1"/>
    </xf>
    <xf numFmtId="184" fontId="26" fillId="0" borderId="4" xfId="0" applyNumberFormat="1" applyFont="1" applyBorder="1">
      <alignment vertical="center"/>
    </xf>
    <xf numFmtId="0" fontId="23" fillId="0" borderId="0" xfId="0" applyFont="1" applyAlignment="1">
      <alignment vertical="center" wrapText="1"/>
    </xf>
    <xf numFmtId="0" fontId="0" fillId="0" borderId="0" xfId="0" applyFont="1" applyBorder="1">
      <alignment vertical="center"/>
    </xf>
    <xf numFmtId="0" fontId="0" fillId="0" borderId="0" xfId="0" applyFont="1">
      <alignment vertical="center"/>
    </xf>
    <xf numFmtId="0" fontId="14" fillId="0" borderId="0" xfId="0" applyFont="1">
      <alignment vertical="center"/>
    </xf>
    <xf numFmtId="0" fontId="0" fillId="0" borderId="0" xfId="0" applyFont="1" applyFill="1">
      <alignment vertical="center"/>
    </xf>
    <xf numFmtId="0" fontId="0" fillId="0" borderId="0" xfId="0" applyFont="1" applyFill="1" applyAlignment="1">
      <alignment vertical="center" wrapText="1"/>
    </xf>
    <xf numFmtId="0" fontId="0" fillId="0" borderId="0" xfId="0" applyFont="1" applyFill="1" applyAlignment="1">
      <alignment horizontal="left" vertical="center" wrapText="1"/>
    </xf>
    <xf numFmtId="0" fontId="29" fillId="0" borderId="0" xfId="0" applyFont="1" applyFill="1">
      <alignment vertical="center"/>
    </xf>
    <xf numFmtId="178" fontId="0" fillId="2" borderId="0" xfId="1" applyNumberFormat="1" applyFont="1" applyFill="1" applyAlignment="1">
      <alignment horizontal="right" vertical="center"/>
    </xf>
    <xf numFmtId="178" fontId="0" fillId="2" borderId="0" xfId="1" applyNumberFormat="1" applyFont="1" applyFill="1" applyAlignment="1">
      <alignment horizontal="right" vertical="center" wrapText="1"/>
    </xf>
    <xf numFmtId="178" fontId="0" fillId="0" borderId="0" xfId="0" applyNumberFormat="1" applyAlignment="1">
      <alignment vertical="center" wrapText="1"/>
    </xf>
    <xf numFmtId="0" fontId="0" fillId="0" borderId="0" xfId="0" applyFill="1">
      <alignment vertical="center"/>
    </xf>
    <xf numFmtId="0" fontId="30" fillId="0" borderId="0" xfId="51" applyFont="1" applyFill="1" applyBorder="1" applyAlignment="1">
      <alignment horizontal="center" vertical="center" wrapText="1"/>
    </xf>
    <xf numFmtId="0" fontId="3" fillId="0" borderId="0" xfId="51" applyFont="1" applyFill="1" applyBorder="1" applyAlignment="1">
      <alignment horizontal="left" vertical="center" wrapText="1"/>
    </xf>
    <xf numFmtId="0" fontId="14" fillId="0" borderId="0" xfId="0" applyFont="1" applyFill="1" applyBorder="1" applyAlignment="1">
      <alignment horizontal="left"/>
    </xf>
    <xf numFmtId="176" fontId="3" fillId="0" borderId="0" xfId="51" applyNumberFormat="1" applyFont="1" applyFill="1" applyBorder="1" applyAlignment="1">
      <alignment horizontal="center" vertical="center" wrapText="1"/>
    </xf>
    <xf numFmtId="0" fontId="13" fillId="0" borderId="5" xfId="51" applyFont="1" applyFill="1" applyBorder="1" applyAlignment="1">
      <alignment horizontal="center" vertical="center" wrapText="1"/>
    </xf>
    <xf numFmtId="178" fontId="13" fillId="0" borderId="5" xfId="50" applyNumberFormat="1" applyFont="1" applyFill="1" applyBorder="1" applyAlignment="1">
      <alignment horizontal="center" vertical="center" wrapText="1"/>
    </xf>
    <xf numFmtId="178" fontId="13" fillId="0" borderId="4" xfId="50" applyNumberFormat="1" applyFont="1" applyFill="1" applyBorder="1" applyAlignment="1">
      <alignment horizontal="center" vertical="center" wrapText="1"/>
    </xf>
    <xf numFmtId="0" fontId="13" fillId="0" borderId="7" xfId="51" applyFont="1" applyFill="1" applyBorder="1" applyAlignment="1">
      <alignment horizontal="center" vertical="center" wrapText="1"/>
    </xf>
    <xf numFmtId="0" fontId="13" fillId="0" borderId="8" xfId="51" applyFont="1" applyFill="1" applyBorder="1" applyAlignment="1">
      <alignment horizontal="center" vertical="center" wrapText="1"/>
    </xf>
    <xf numFmtId="178" fontId="13" fillId="3" borderId="8" xfId="1" applyNumberFormat="1" applyFont="1" applyFill="1" applyBorder="1" applyAlignment="1">
      <alignment horizontal="center" vertical="center" wrapText="1"/>
    </xf>
    <xf numFmtId="0" fontId="4" fillId="0" borderId="4" xfId="51" applyFont="1" applyFill="1" applyBorder="1" applyAlignment="1">
      <alignment horizontal="center" vertical="center" wrapText="1"/>
    </xf>
    <xf numFmtId="178" fontId="7" fillId="0" borderId="4" xfId="50" applyNumberFormat="1" applyFont="1" applyFill="1" applyBorder="1" applyAlignment="1">
      <alignment vertical="center" wrapText="1"/>
    </xf>
    <xf numFmtId="0" fontId="7" fillId="0" borderId="4" xfId="51" applyFont="1" applyFill="1" applyBorder="1" applyAlignment="1">
      <alignment horizontal="center" vertical="center" wrapText="1"/>
    </xf>
    <xf numFmtId="0" fontId="4" fillId="2" borderId="4" xfId="51" applyFont="1" applyFill="1" applyBorder="1" applyAlignment="1">
      <alignment horizontal="left" vertical="center" wrapText="1"/>
    </xf>
    <xf numFmtId="0" fontId="29" fillId="2" borderId="4" xfId="51" applyFont="1" applyFill="1" applyBorder="1" applyAlignment="1">
      <alignment horizontal="left" vertical="center" wrapText="1"/>
    </xf>
    <xf numFmtId="178" fontId="4" fillId="3" borderId="4" xfId="1" applyNumberFormat="1" applyFont="1" applyFill="1" applyBorder="1" applyAlignment="1">
      <alignment horizontal="right" vertical="center" wrapText="1"/>
    </xf>
    <xf numFmtId="0" fontId="31" fillId="0" borderId="4" xfId="49" applyFont="1" applyFill="1" applyBorder="1" applyAlignment="1">
      <alignment vertical="center" wrapText="1"/>
    </xf>
    <xf numFmtId="0" fontId="4" fillId="0" borderId="9" xfId="51" applyFont="1" applyFill="1" applyBorder="1" applyAlignment="1">
      <alignment vertical="center" wrapText="1"/>
    </xf>
    <xf numFmtId="0" fontId="4" fillId="2" borderId="4" xfId="0" applyFont="1" applyFill="1" applyBorder="1" applyAlignment="1">
      <alignment vertical="center"/>
    </xf>
    <xf numFmtId="0" fontId="7" fillId="2" borderId="4" xfId="51" applyFont="1" applyFill="1" applyBorder="1" applyAlignment="1">
      <alignment horizontal="left" vertical="center" wrapText="1"/>
    </xf>
    <xf numFmtId="0" fontId="4" fillId="0" borderId="4" xfId="51" applyFont="1" applyFill="1" applyBorder="1" applyAlignment="1">
      <alignment vertical="center" wrapText="1"/>
    </xf>
    <xf numFmtId="0" fontId="4" fillId="3" borderId="4" xfId="0" applyFont="1" applyFill="1" applyBorder="1" applyAlignment="1">
      <alignment vertical="center"/>
    </xf>
    <xf numFmtId="0" fontId="4" fillId="2" borderId="10" xfId="52" applyFont="1" applyFill="1" applyBorder="1" applyAlignment="1">
      <alignment vertical="center" wrapText="1"/>
    </xf>
    <xf numFmtId="0" fontId="4" fillId="2" borderId="4" xfId="0" applyFont="1" applyFill="1" applyBorder="1" applyAlignment="1">
      <alignment horizontal="left" vertical="center"/>
    </xf>
    <xf numFmtId="0" fontId="7" fillId="0" borderId="4" xfId="51" applyFont="1" applyFill="1" applyBorder="1" applyAlignment="1">
      <alignment vertical="center" wrapText="1"/>
    </xf>
    <xf numFmtId="0" fontId="7" fillId="2" borderId="4" xfId="0" applyFont="1" applyFill="1" applyBorder="1" applyAlignment="1">
      <alignment vertical="center"/>
    </xf>
    <xf numFmtId="178" fontId="7" fillId="0" borderId="4" xfId="49" applyNumberFormat="1" applyFont="1" applyFill="1" applyBorder="1" applyAlignment="1">
      <alignment vertical="center" wrapText="1"/>
    </xf>
    <xf numFmtId="178" fontId="32" fillId="0" borderId="4" xfId="50" applyNumberFormat="1" applyFont="1" applyFill="1" applyBorder="1">
      <alignment vertical="center"/>
    </xf>
    <xf numFmtId="178" fontId="4" fillId="3" borderId="4" xfId="1" applyNumberFormat="1" applyFont="1" applyFill="1" applyBorder="1" applyAlignment="1">
      <alignment horizontal="right" vertical="center"/>
    </xf>
    <xf numFmtId="0" fontId="29" fillId="0" borderId="4" xfId="51" applyFont="1" applyFill="1" applyBorder="1" applyAlignment="1">
      <alignment horizontal="left" vertical="center" wrapText="1"/>
    </xf>
    <xf numFmtId="178" fontId="4" fillId="0" borderId="4" xfId="1" applyNumberFormat="1" applyFont="1" applyFill="1" applyBorder="1" applyAlignment="1">
      <alignment horizontal="right" vertical="center" wrapText="1"/>
    </xf>
    <xf numFmtId="0" fontId="7" fillId="0" borderId="4" xfId="0" applyFont="1" applyFill="1" applyBorder="1" applyAlignment="1">
      <alignment vertical="center"/>
    </xf>
    <xf numFmtId="178" fontId="30" fillId="0" borderId="0" xfId="51" applyNumberFormat="1" applyFont="1" applyFill="1" applyBorder="1" applyAlignment="1">
      <alignment horizontal="center" vertical="center" wrapText="1"/>
    </xf>
    <xf numFmtId="178" fontId="3" fillId="0" borderId="0" xfId="51" applyNumberFormat="1" applyFont="1" applyFill="1" applyAlignment="1">
      <alignment horizontal="center" vertical="center" wrapText="1"/>
    </xf>
    <xf numFmtId="178" fontId="3" fillId="0" borderId="4" xfId="51" applyNumberFormat="1" applyFont="1" applyFill="1" applyBorder="1" applyAlignment="1">
      <alignment horizontal="center" vertical="center" wrapText="1"/>
    </xf>
    <xf numFmtId="178" fontId="13" fillId="2" borderId="4" xfId="1" applyNumberFormat="1" applyFont="1" applyFill="1" applyBorder="1" applyAlignment="1">
      <alignment horizontal="center" vertical="center" wrapText="1"/>
    </xf>
    <xf numFmtId="178" fontId="13" fillId="0" borderId="4" xfId="51" applyNumberFormat="1" applyFont="1" applyFill="1" applyBorder="1" applyAlignment="1">
      <alignment horizontal="center" vertical="center" wrapText="1"/>
    </xf>
    <xf numFmtId="178" fontId="33" fillId="2" borderId="4" xfId="1" applyNumberFormat="1" applyFont="1" applyFill="1" applyBorder="1" applyAlignment="1">
      <alignment horizontal="right" vertical="center" wrapText="1"/>
    </xf>
    <xf numFmtId="178" fontId="34" fillId="3" borderId="4" xfId="1" applyNumberFormat="1" applyFont="1" applyFill="1" applyBorder="1" applyAlignment="1">
      <alignment horizontal="right" vertical="center" wrapText="1"/>
    </xf>
    <xf numFmtId="178" fontId="35" fillId="0" borderId="4" xfId="0" applyNumberFormat="1" applyFont="1" applyBorder="1" applyAlignment="1">
      <alignment vertical="center" wrapText="1"/>
    </xf>
    <xf numFmtId="178" fontId="7" fillId="2" borderId="4" xfId="1" applyNumberFormat="1" applyFont="1" applyFill="1" applyBorder="1" applyAlignment="1">
      <alignment vertical="center"/>
    </xf>
    <xf numFmtId="178" fontId="33" fillId="2" borderId="4" xfId="1" applyNumberFormat="1" applyFont="1" applyFill="1" applyBorder="1" applyAlignment="1">
      <alignment horizontal="right" vertical="center"/>
    </xf>
    <xf numFmtId="178" fontId="7" fillId="0" borderId="4" xfId="0" applyNumberFormat="1" applyFont="1" applyFill="1" applyBorder="1" applyAlignment="1">
      <alignment vertical="center"/>
    </xf>
    <xf numFmtId="0" fontId="29" fillId="0" borderId="4" xfId="0" applyFont="1" applyFill="1" applyBorder="1" applyAlignment="1">
      <alignment vertical="center"/>
    </xf>
    <xf numFmtId="0" fontId="31" fillId="0" borderId="4" xfId="0" applyFont="1" applyFill="1" applyBorder="1" applyAlignment="1">
      <alignment vertical="center"/>
    </xf>
    <xf numFmtId="0" fontId="36" fillId="0" borderId="4" xfId="0" applyFont="1" applyFill="1" applyBorder="1" applyAlignment="1">
      <alignment vertical="center"/>
    </xf>
    <xf numFmtId="0" fontId="4" fillId="0" borderId="4" xfId="0" applyFont="1" applyFill="1" applyBorder="1" applyAlignment="1"/>
    <xf numFmtId="0" fontId="4" fillId="0" borderId="4" xfId="0" applyFont="1" applyFill="1" applyBorder="1" applyAlignment="1">
      <alignment horizontal="center" vertical="center"/>
    </xf>
    <xf numFmtId="178" fontId="7" fillId="0" borderId="4" xfId="0" applyNumberFormat="1" applyFont="1" applyFill="1" applyBorder="1" applyAlignment="1">
      <alignment horizontal="center" vertical="center"/>
    </xf>
    <xf numFmtId="0" fontId="7" fillId="0" borderId="4" xfId="0" applyFont="1" applyFill="1" applyBorder="1" applyAlignment="1">
      <alignment horizontal="center" vertical="center"/>
    </xf>
    <xf numFmtId="178" fontId="35" fillId="2" borderId="4" xfId="1" applyNumberFormat="1" applyFont="1" applyFill="1" applyBorder="1" applyAlignment="1">
      <alignment horizontal="right" vertical="center" wrapText="1"/>
    </xf>
    <xf numFmtId="178" fontId="35" fillId="2" borderId="4" xfId="1" applyNumberFormat="1" applyFont="1" applyFill="1" applyBorder="1" applyAlignment="1">
      <alignment horizontal="right" vertical="center"/>
    </xf>
    <xf numFmtId="178" fontId="7" fillId="3" borderId="4" xfId="1" applyNumberFormat="1" applyFont="1" applyFill="1" applyBorder="1" applyAlignment="1">
      <alignment horizontal="right" vertical="center" wrapText="1"/>
    </xf>
    <xf numFmtId="178" fontId="7" fillId="3" borderId="4" xfId="1" applyNumberFormat="1" applyFont="1" applyFill="1" applyBorder="1" applyAlignment="1">
      <alignment horizontal="right" vertical="center"/>
    </xf>
    <xf numFmtId="0" fontId="11" fillId="3" borderId="0" xfId="0" applyFont="1" applyFill="1" applyAlignment="1">
      <alignment vertical="center"/>
    </xf>
    <xf numFmtId="0" fontId="0" fillId="3" borderId="0" xfId="0" applyFont="1" applyFill="1" applyAlignment="1">
      <alignment vertical="center"/>
    </xf>
    <xf numFmtId="0" fontId="37" fillId="3" borderId="0" xfId="0" applyFont="1" applyFill="1" applyAlignment="1">
      <alignment vertical="center"/>
    </xf>
    <xf numFmtId="0" fontId="38" fillId="3" borderId="0" xfId="0" applyFont="1" applyFill="1" applyAlignment="1">
      <alignment vertical="center"/>
    </xf>
    <xf numFmtId="178" fontId="0" fillId="3" borderId="0" xfId="0" applyNumberFormat="1" applyFont="1" applyFill="1" applyAlignment="1">
      <alignment vertical="center"/>
    </xf>
    <xf numFmtId="178" fontId="39" fillId="3" borderId="0" xfId="0" applyNumberFormat="1" applyFont="1" applyFill="1" applyAlignment="1">
      <alignment vertical="center"/>
    </xf>
    <xf numFmtId="0" fontId="0" fillId="3" borderId="0" xfId="0" applyFont="1" applyFill="1" applyAlignment="1">
      <alignment vertical="center" wrapText="1"/>
    </xf>
    <xf numFmtId="177" fontId="30" fillId="3" borderId="0" xfId="1" applyNumberFormat="1" applyFont="1" applyFill="1" applyAlignment="1">
      <alignment horizontal="center" vertical="center" wrapText="1"/>
    </xf>
    <xf numFmtId="178" fontId="30" fillId="3" borderId="0" xfId="1" applyNumberFormat="1" applyFont="1" applyFill="1" applyAlignment="1">
      <alignment horizontal="center" vertical="center" wrapText="1"/>
    </xf>
    <xf numFmtId="0" fontId="14" fillId="0" borderId="0" xfId="0" applyFont="1" applyFill="1" applyBorder="1" applyAlignment="1">
      <alignment horizontal="left" vertical="center"/>
    </xf>
    <xf numFmtId="178" fontId="14" fillId="0" borderId="0" xfId="0" applyNumberFormat="1" applyFont="1" applyFill="1" applyBorder="1" applyAlignment="1">
      <alignment horizontal="left" vertical="center"/>
    </xf>
    <xf numFmtId="0" fontId="40" fillId="3" borderId="2" xfId="0" applyFont="1" applyFill="1" applyBorder="1" applyAlignment="1">
      <alignment horizontal="center" vertical="center"/>
    </xf>
    <xf numFmtId="0" fontId="40" fillId="3" borderId="3" xfId="0" applyFont="1" applyFill="1" applyBorder="1" applyAlignment="1">
      <alignment horizontal="center" vertical="center"/>
    </xf>
    <xf numFmtId="178" fontId="40" fillId="3" borderId="3" xfId="0" applyNumberFormat="1" applyFont="1" applyFill="1" applyBorder="1" applyAlignment="1">
      <alignment horizontal="center" vertical="center"/>
    </xf>
    <xf numFmtId="178" fontId="40" fillId="3" borderId="11" xfId="0" applyNumberFormat="1" applyFont="1" applyFill="1" applyBorder="1" applyAlignment="1">
      <alignment horizontal="center" vertical="center"/>
    </xf>
    <xf numFmtId="0" fontId="40" fillId="3" borderId="4" xfId="0" applyFont="1" applyFill="1" applyBorder="1" applyAlignment="1">
      <alignment horizontal="center" vertical="center"/>
    </xf>
    <xf numFmtId="178" fontId="40" fillId="3" borderId="4" xfId="0" applyNumberFormat="1" applyFont="1" applyFill="1" applyBorder="1" applyAlignment="1">
      <alignment horizontal="center" vertical="center"/>
    </xf>
    <xf numFmtId="0" fontId="40" fillId="3" borderId="5" xfId="0" applyFont="1" applyFill="1" applyBorder="1" applyAlignment="1">
      <alignment horizontal="left" vertical="center"/>
    </xf>
    <xf numFmtId="177" fontId="41" fillId="3" borderId="5" xfId="1" applyNumberFormat="1" applyFont="1" applyFill="1" applyBorder="1" applyAlignment="1">
      <alignment horizontal="center" vertical="center" wrapText="1"/>
    </xf>
    <xf numFmtId="178" fontId="41" fillId="3" borderId="5" xfId="1" applyNumberFormat="1" applyFont="1" applyFill="1" applyBorder="1" applyAlignment="1">
      <alignment horizontal="center" vertical="center" wrapText="1"/>
    </xf>
    <xf numFmtId="178" fontId="41" fillId="3" borderId="4" xfId="1" applyNumberFormat="1" applyFont="1" applyFill="1" applyBorder="1" applyAlignment="1">
      <alignment horizontal="center" vertical="center" wrapText="1"/>
    </xf>
    <xf numFmtId="0" fontId="40" fillId="3" borderId="9" xfId="0" applyFont="1" applyFill="1" applyBorder="1" applyAlignment="1">
      <alignment horizontal="left" vertical="center"/>
    </xf>
    <xf numFmtId="177" fontId="41" fillId="3" borderId="9" xfId="1" applyNumberFormat="1" applyFont="1" applyFill="1" applyBorder="1" applyAlignment="1">
      <alignment horizontal="center" vertical="center" wrapText="1"/>
    </xf>
    <xf numFmtId="178" fontId="41" fillId="3" borderId="9" xfId="1" applyNumberFormat="1" applyFont="1" applyFill="1" applyBorder="1" applyAlignment="1">
      <alignment horizontal="center" vertical="center" wrapText="1"/>
    </xf>
    <xf numFmtId="0" fontId="40" fillId="3" borderId="4" xfId="0" applyFont="1" applyFill="1" applyBorder="1" applyAlignment="1">
      <alignment horizontal="left" vertical="center"/>
    </xf>
    <xf numFmtId="180" fontId="42" fillId="3" borderId="4" xfId="1" applyNumberFormat="1" applyFont="1" applyFill="1" applyBorder="1" applyAlignment="1">
      <alignment horizontal="right" vertical="center" wrapText="1"/>
    </xf>
    <xf numFmtId="178" fontId="42" fillId="3" borderId="4" xfId="1" applyNumberFormat="1" applyFont="1" applyFill="1" applyBorder="1" applyAlignment="1">
      <alignment horizontal="right" vertical="center" wrapText="1"/>
    </xf>
    <xf numFmtId="178" fontId="42" fillId="3" borderId="4" xfId="1" applyNumberFormat="1" applyFont="1" applyFill="1" applyBorder="1" applyAlignment="1">
      <alignment vertical="center" wrapText="1"/>
    </xf>
    <xf numFmtId="0" fontId="31" fillId="3" borderId="2" xfId="0" applyFont="1" applyFill="1" applyBorder="1" applyAlignment="1">
      <alignment vertical="center"/>
    </xf>
    <xf numFmtId="180" fontId="37" fillId="3" borderId="4" xfId="0" applyNumberFormat="1" applyFont="1" applyFill="1" applyBorder="1" applyAlignment="1">
      <alignment horizontal="right" vertical="center"/>
    </xf>
    <xf numFmtId="178" fontId="37" fillId="3" borderId="4" xfId="0" applyNumberFormat="1" applyFont="1" applyFill="1" applyBorder="1" applyAlignment="1">
      <alignment vertical="center"/>
    </xf>
    <xf numFmtId="178" fontId="42" fillId="3" borderId="4" xfId="0" applyNumberFormat="1" applyFont="1" applyFill="1" applyBorder="1" applyAlignment="1">
      <alignment vertical="center"/>
    </xf>
    <xf numFmtId="1" fontId="40" fillId="3" borderId="4" xfId="0" applyNumberFormat="1" applyFont="1" applyFill="1" applyBorder="1" applyAlignment="1" applyProtection="1">
      <alignment horizontal="left" vertical="center"/>
      <protection locked="0"/>
    </xf>
    <xf numFmtId="180" fontId="31" fillId="3" borderId="4" xfId="0" applyNumberFormat="1" applyFont="1" applyFill="1" applyBorder="1" applyAlignment="1" applyProtection="1">
      <alignment vertical="center"/>
      <protection locked="0"/>
    </xf>
    <xf numFmtId="178" fontId="31" fillId="3" borderId="4" xfId="0" applyNumberFormat="1" applyFont="1" applyFill="1" applyBorder="1" applyAlignment="1" applyProtection="1">
      <alignment vertical="center"/>
      <protection locked="0"/>
    </xf>
    <xf numFmtId="178" fontId="31" fillId="3" borderId="4" xfId="0" applyNumberFormat="1" applyFont="1" applyFill="1" applyBorder="1" applyAlignment="1" applyProtection="1">
      <alignment horizontal="right" vertical="center"/>
      <protection locked="0"/>
    </xf>
    <xf numFmtId="180" fontId="31" fillId="3" borderId="4" xfId="0" applyNumberFormat="1" applyFont="1" applyFill="1" applyBorder="1" applyAlignment="1" applyProtection="1">
      <alignment horizontal="right" vertical="center"/>
      <protection locked="0"/>
    </xf>
    <xf numFmtId="1" fontId="31" fillId="3" borderId="4" xfId="0" applyNumberFormat="1" applyFont="1" applyFill="1" applyBorder="1" applyAlignment="1" applyProtection="1">
      <alignment horizontal="left" vertical="center"/>
      <protection locked="0"/>
    </xf>
    <xf numFmtId="0" fontId="43" fillId="3" borderId="2" xfId="0" applyFont="1" applyFill="1" applyBorder="1" applyAlignment="1">
      <alignment vertical="center"/>
    </xf>
    <xf numFmtId="180" fontId="31" fillId="3" borderId="4" xfId="0" applyNumberFormat="1" applyFont="1" applyFill="1" applyBorder="1" applyAlignment="1">
      <alignment vertical="center"/>
    </xf>
    <xf numFmtId="178" fontId="31" fillId="3" borderId="4" xfId="0" applyNumberFormat="1" applyFont="1" applyFill="1" applyBorder="1" applyAlignment="1">
      <alignment vertical="center"/>
    </xf>
    <xf numFmtId="0" fontId="31" fillId="3" borderId="4" xfId="0" applyNumberFormat="1" applyFont="1" applyFill="1" applyBorder="1" applyAlignment="1" applyProtection="1">
      <alignment horizontal="left" vertical="center"/>
      <protection locked="0"/>
    </xf>
    <xf numFmtId="3" fontId="29" fillId="3" borderId="4" xfId="0" applyNumberFormat="1" applyFont="1" applyFill="1" applyBorder="1" applyAlignment="1" applyProtection="1">
      <alignment horizontal="left" vertical="center"/>
    </xf>
    <xf numFmtId="3" fontId="31" fillId="3" borderId="4" xfId="0" applyNumberFormat="1" applyFont="1" applyFill="1" applyBorder="1" applyAlignment="1" applyProtection="1">
      <alignment horizontal="left" vertical="center"/>
    </xf>
    <xf numFmtId="0" fontId="36" fillId="3" borderId="2" xfId="0" applyFont="1" applyFill="1" applyBorder="1" applyAlignment="1">
      <alignment vertical="center"/>
    </xf>
    <xf numFmtId="177" fontId="41" fillId="3" borderId="4" xfId="1" applyNumberFormat="1" applyFont="1" applyFill="1" applyBorder="1" applyAlignment="1">
      <alignment vertical="center" wrapText="1"/>
    </xf>
    <xf numFmtId="180" fontId="31" fillId="3" borderId="4" xfId="0" applyNumberFormat="1" applyFont="1" applyFill="1" applyBorder="1" applyAlignment="1" applyProtection="1">
      <alignment horizontal="right" vertical="center"/>
    </xf>
    <xf numFmtId="177" fontId="41" fillId="3" borderId="2" xfId="1" applyNumberFormat="1" applyFont="1" applyFill="1" applyBorder="1" applyAlignment="1">
      <alignment vertical="center" wrapText="1"/>
    </xf>
    <xf numFmtId="177" fontId="41" fillId="3" borderId="4" xfId="1" applyNumberFormat="1" applyFont="1" applyFill="1" applyBorder="1" applyAlignment="1" applyProtection="1">
      <alignment horizontal="left" vertical="center" wrapText="1"/>
      <protection locked="0"/>
    </xf>
    <xf numFmtId="177" fontId="42" fillId="3" borderId="4" xfId="1" applyNumberFormat="1" applyFont="1" applyFill="1" applyBorder="1" applyAlignment="1">
      <alignment vertical="center" wrapText="1"/>
    </xf>
    <xf numFmtId="0" fontId="29" fillId="0" borderId="4" xfId="0" applyFont="1" applyFill="1" applyBorder="1" applyAlignment="1" applyProtection="1">
      <alignment horizontal="left" vertical="center" wrapText="1"/>
      <protection locked="0"/>
    </xf>
    <xf numFmtId="0" fontId="31" fillId="0" borderId="4" xfId="0" applyFont="1" applyFill="1" applyBorder="1" applyAlignment="1" applyProtection="1">
      <alignment horizontal="left" vertical="center" wrapText="1"/>
      <protection locked="0"/>
    </xf>
    <xf numFmtId="0" fontId="36" fillId="0" borderId="4" xfId="0" applyFont="1" applyFill="1" applyBorder="1" applyAlignment="1" applyProtection="1">
      <alignment horizontal="left" vertical="center" wrapText="1"/>
      <protection locked="0"/>
    </xf>
    <xf numFmtId="0" fontId="43" fillId="0" borderId="4" xfId="0" applyFont="1" applyFill="1" applyBorder="1" applyAlignment="1" applyProtection="1">
      <alignment horizontal="left" vertical="center" wrapText="1"/>
      <protection locked="0"/>
    </xf>
    <xf numFmtId="3" fontId="31" fillId="0" borderId="4" xfId="0" applyNumberFormat="1" applyFont="1" applyFill="1" applyBorder="1" applyAlignment="1" applyProtection="1">
      <alignment horizontal="left" vertical="center"/>
      <protection locked="0"/>
    </xf>
    <xf numFmtId="3" fontId="40" fillId="3" borderId="4" xfId="0" applyNumberFormat="1" applyFont="1" applyFill="1" applyBorder="1" applyAlignment="1" applyProtection="1">
      <alignment horizontal="left" vertical="center"/>
    </xf>
    <xf numFmtId="178" fontId="31" fillId="3" borderId="4" xfId="0" applyNumberFormat="1" applyFont="1" applyFill="1" applyBorder="1" applyAlignment="1" applyProtection="1">
      <alignment horizontal="right" vertical="center"/>
    </xf>
    <xf numFmtId="3" fontId="31" fillId="3" borderId="4" xfId="0" applyNumberFormat="1" applyFont="1" applyFill="1" applyBorder="1" applyAlignment="1" applyProtection="1">
      <alignment vertical="center"/>
    </xf>
    <xf numFmtId="178" fontId="31" fillId="3" borderId="4" xfId="0" applyNumberFormat="1" applyFont="1" applyFill="1" applyBorder="1" applyAlignment="1">
      <alignment vertical="center" wrapText="1"/>
    </xf>
    <xf numFmtId="0" fontId="41" fillId="3" borderId="4" xfId="1" applyNumberFormat="1" applyFont="1" applyFill="1" applyBorder="1" applyAlignment="1">
      <alignment horizontal="center" vertical="center" wrapText="1"/>
    </xf>
    <xf numFmtId="0" fontId="37" fillId="3" borderId="4" xfId="0" applyFont="1" applyFill="1" applyBorder="1" applyAlignment="1">
      <alignment vertical="center" wrapText="1"/>
    </xf>
    <xf numFmtId="178" fontId="44" fillId="3" borderId="4" xfId="0" applyNumberFormat="1" applyFont="1" applyFill="1" applyBorder="1" applyAlignment="1">
      <alignment vertical="center"/>
    </xf>
    <xf numFmtId="14" fontId="37" fillId="3" borderId="4" xfId="0" applyNumberFormat="1" applyFont="1" applyFill="1" applyBorder="1" applyAlignment="1">
      <alignment vertical="center" wrapText="1"/>
    </xf>
    <xf numFmtId="178" fontId="31" fillId="3" borderId="4" xfId="0" applyNumberFormat="1" applyFont="1" applyFill="1" applyBorder="1" applyAlignment="1" applyProtection="1">
      <alignment horizontal="right" vertical="center" wrapText="1"/>
    </xf>
    <xf numFmtId="0" fontId="31" fillId="3" borderId="2" xfId="0" applyFont="1" applyFill="1" applyBorder="1" applyAlignment="1">
      <alignment horizontal="left" vertical="center"/>
    </xf>
    <xf numFmtId="0" fontId="31" fillId="3" borderId="4" xfId="0" applyFont="1" applyFill="1" applyBorder="1" applyAlignment="1">
      <alignment horizontal="left" vertical="center"/>
    </xf>
    <xf numFmtId="180" fontId="31" fillId="3" borderId="4" xfId="0" applyNumberFormat="1" applyFont="1" applyFill="1" applyBorder="1" applyAlignment="1">
      <alignment horizontal="right" vertical="center"/>
    </xf>
    <xf numFmtId="178" fontId="31" fillId="3" borderId="4" xfId="0" applyNumberFormat="1" applyFont="1" applyFill="1" applyBorder="1" applyAlignment="1">
      <alignment horizontal="right" vertical="center" wrapText="1"/>
    </xf>
    <xf numFmtId="178" fontId="31" fillId="3" borderId="4" xfId="0" applyNumberFormat="1" applyFont="1" applyFill="1" applyBorder="1" applyAlignment="1" applyProtection="1">
      <alignment horizontal="right" vertical="center" wrapText="1"/>
      <protection locked="0"/>
    </xf>
    <xf numFmtId="1" fontId="31" fillId="3" borderId="4" xfId="0" applyNumberFormat="1" applyFont="1" applyFill="1" applyBorder="1" applyAlignment="1" applyProtection="1">
      <alignment vertical="center"/>
      <protection locked="0"/>
    </xf>
    <xf numFmtId="1" fontId="38" fillId="3" borderId="4" xfId="0" applyNumberFormat="1" applyFont="1" applyFill="1" applyBorder="1" applyAlignment="1" applyProtection="1">
      <alignment vertical="center"/>
      <protection locked="0"/>
    </xf>
    <xf numFmtId="1" fontId="45" fillId="3" borderId="4" xfId="0" applyNumberFormat="1" applyFont="1" applyFill="1" applyBorder="1" applyAlignment="1" applyProtection="1">
      <alignment horizontal="left" vertical="center"/>
      <protection locked="0"/>
    </xf>
    <xf numFmtId="178" fontId="38" fillId="3" borderId="4" xfId="0" applyNumberFormat="1" applyFont="1" applyFill="1" applyBorder="1" applyAlignment="1">
      <alignment vertical="center"/>
    </xf>
    <xf numFmtId="178" fontId="31" fillId="3" borderId="4" xfId="0" applyNumberFormat="1" applyFont="1" applyFill="1" applyBorder="1" applyAlignment="1">
      <alignment horizontal="right" vertical="center"/>
    </xf>
    <xf numFmtId="0" fontId="37" fillId="3" borderId="0" xfId="0" applyFont="1" applyFill="1" applyAlignment="1">
      <alignment horizontal="left" vertical="center"/>
    </xf>
    <xf numFmtId="178" fontId="37" fillId="3" borderId="0" xfId="0" applyNumberFormat="1" applyFont="1" applyFill="1" applyAlignment="1">
      <alignment vertical="center"/>
    </xf>
    <xf numFmtId="178" fontId="42" fillId="3" borderId="0" xfId="0" applyNumberFormat="1" applyFont="1" applyFill="1" applyAlignment="1">
      <alignment vertical="center"/>
    </xf>
    <xf numFmtId="0" fontId="38" fillId="3" borderId="4" xfId="0" applyFont="1" applyFill="1" applyBorder="1" applyAlignment="1">
      <alignment vertical="center" wrapText="1"/>
    </xf>
    <xf numFmtId="0" fontId="37" fillId="3" borderId="0" xfId="0" applyFont="1" applyFill="1" applyAlignment="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基金" xfId="49"/>
    <cellStyle name="千位分隔_支出项目录入表" xfId="50"/>
    <cellStyle name="常规_Sheet2" xfId="51"/>
    <cellStyle name="常规 55"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2"/>
  <sheetViews>
    <sheetView workbookViewId="0">
      <pane xSplit="1" ySplit="6" topLeftCell="B7" activePane="bottomRight" state="frozen"/>
      <selection/>
      <selection pane="topRight"/>
      <selection pane="bottomLeft"/>
      <selection pane="bottomRight" activeCell="M7" sqref="M7"/>
    </sheetView>
  </sheetViews>
  <sheetFormatPr defaultColWidth="9" defaultRowHeight="13.5"/>
  <cols>
    <col min="1" max="1" width="26.625" style="163" customWidth="1"/>
    <col min="2" max="2" width="7.375" style="163" customWidth="1"/>
    <col min="3" max="3" width="9.5" style="166" customWidth="1"/>
    <col min="4" max="4" width="9.125" style="166" customWidth="1"/>
    <col min="5" max="5" width="19.25" style="163" customWidth="1"/>
    <col min="6" max="6" width="7.525" style="163" customWidth="1"/>
    <col min="7" max="7" width="9.775" style="166" customWidth="1"/>
    <col min="8" max="8" width="8.625" style="167" customWidth="1"/>
    <col min="9" max="9" width="6.75" style="166" hidden="1" customWidth="1"/>
    <col min="10" max="10" width="8.75" style="166" customWidth="1"/>
    <col min="11" max="11" width="9" style="166" customWidth="1"/>
    <col min="12" max="12" width="7.875" style="166" customWidth="1"/>
    <col min="13" max="13" width="25" style="168" customWidth="1"/>
    <col min="14" max="16384" width="9" style="163"/>
  </cols>
  <sheetData>
    <row r="1" ht="14.25" spans="1:1">
      <c r="A1" s="162" t="s">
        <v>0</v>
      </c>
    </row>
    <row r="2" s="162" customFormat="1" ht="22.5" spans="1:13">
      <c r="A2" s="169" t="s">
        <v>1</v>
      </c>
      <c r="B2" s="169"/>
      <c r="C2" s="170"/>
      <c r="D2" s="170"/>
      <c r="E2" s="169"/>
      <c r="F2" s="169"/>
      <c r="G2" s="170"/>
      <c r="H2" s="170"/>
      <c r="I2" s="170"/>
      <c r="J2" s="170"/>
      <c r="K2" s="170"/>
      <c r="L2" s="170"/>
      <c r="M2" s="169"/>
    </row>
    <row r="3" s="163" customFormat="1" ht="14.25" spans="1:13">
      <c r="A3" s="109" t="s">
        <v>2</v>
      </c>
      <c r="B3" s="171"/>
      <c r="C3" s="172"/>
      <c r="D3" s="172"/>
      <c r="E3" s="171"/>
      <c r="F3" s="5" t="s">
        <v>3</v>
      </c>
      <c r="G3" s="5"/>
      <c r="H3" s="5"/>
      <c r="I3" s="5"/>
      <c r="J3" s="5"/>
      <c r="K3" s="166"/>
      <c r="L3" s="166"/>
      <c r="M3" s="163" t="s">
        <v>4</v>
      </c>
    </row>
    <row r="4" s="164" customFormat="1" ht="11.25" spans="1:13">
      <c r="A4" s="173" t="s">
        <v>5</v>
      </c>
      <c r="B4" s="174"/>
      <c r="C4" s="175"/>
      <c r="D4" s="176"/>
      <c r="E4" s="177" t="s">
        <v>6</v>
      </c>
      <c r="F4" s="177"/>
      <c r="G4" s="178"/>
      <c r="H4" s="178"/>
      <c r="I4" s="178"/>
      <c r="J4" s="178"/>
      <c r="K4" s="178"/>
      <c r="L4" s="178"/>
      <c r="M4" s="221" t="s">
        <v>7</v>
      </c>
    </row>
    <row r="5" s="164" customFormat="1" ht="11.25" spans="1:13">
      <c r="A5" s="179" t="s">
        <v>8</v>
      </c>
      <c r="B5" s="180" t="s">
        <v>9</v>
      </c>
      <c r="C5" s="181" t="s">
        <v>10</v>
      </c>
      <c r="D5" s="181" t="s">
        <v>11</v>
      </c>
      <c r="E5" s="177" t="s">
        <v>8</v>
      </c>
      <c r="F5" s="180" t="s">
        <v>9</v>
      </c>
      <c r="G5" s="181" t="s">
        <v>10</v>
      </c>
      <c r="H5" s="182" t="s">
        <v>12</v>
      </c>
      <c r="I5" s="182"/>
      <c r="J5" s="182"/>
      <c r="K5" s="182"/>
      <c r="L5" s="182"/>
      <c r="M5" s="221"/>
    </row>
    <row r="6" s="164" customFormat="1" ht="33.75" spans="1:13">
      <c r="A6" s="183"/>
      <c r="B6" s="184"/>
      <c r="C6" s="185"/>
      <c r="D6" s="185"/>
      <c r="E6" s="177"/>
      <c r="F6" s="184"/>
      <c r="G6" s="185"/>
      <c r="H6" s="182" t="s">
        <v>13</v>
      </c>
      <c r="I6" s="182" t="s">
        <v>14</v>
      </c>
      <c r="J6" s="182" t="s">
        <v>15</v>
      </c>
      <c r="K6" s="182" t="s">
        <v>16</v>
      </c>
      <c r="L6" s="182" t="s">
        <v>17</v>
      </c>
      <c r="M6" s="221"/>
    </row>
    <row r="7" s="164" customFormat="1" ht="405" spans="1:13">
      <c r="A7" s="186" t="s">
        <v>18</v>
      </c>
      <c r="B7" s="187">
        <v>24614</v>
      </c>
      <c r="C7" s="188">
        <f>B7+D7</f>
        <v>22672</v>
      </c>
      <c r="D7" s="189">
        <v>-1942</v>
      </c>
      <c r="E7" s="190" t="s">
        <v>19</v>
      </c>
      <c r="F7" s="191">
        <v>33433</v>
      </c>
      <c r="G7" s="192">
        <f>F7+H7</f>
        <v>33412.29</v>
      </c>
      <c r="H7" s="193">
        <f>I7+J7+K7+L7</f>
        <v>-20.71</v>
      </c>
      <c r="I7" s="192"/>
      <c r="J7" s="202">
        <f>20.24-13.4</f>
        <v>6.84</v>
      </c>
      <c r="K7" s="192">
        <f>148.4+150+18+55.47-62.89-604.53</f>
        <v>-295.55</v>
      </c>
      <c r="L7" s="192">
        <f>-600-140-200-800+837.63+35+31.16+1081.21+23</f>
        <v>268</v>
      </c>
      <c r="M7" s="222" t="s">
        <v>20</v>
      </c>
    </row>
    <row r="8" s="164" customFormat="1" ht="11.25" spans="1:13">
      <c r="A8" s="194" t="s">
        <v>21</v>
      </c>
      <c r="B8" s="195">
        <f>B9+B80+B81+B86+B87+B88</f>
        <v>140011</v>
      </c>
      <c r="C8" s="196">
        <f>C9+C80+C81+C86+C87+C88</f>
        <v>206607.43</v>
      </c>
      <c r="D8" s="196">
        <f>D9+D80+D81+D86+D87+D88</f>
        <v>66596.43</v>
      </c>
      <c r="E8" s="190" t="s">
        <v>22</v>
      </c>
      <c r="F8" s="191"/>
      <c r="G8" s="192">
        <f t="shared" ref="G8:G37" si="0">F8+H8</f>
        <v>0</v>
      </c>
      <c r="H8" s="193">
        <f t="shared" ref="H8:H36" si="1">I8+J8+K8+L8</f>
        <v>0</v>
      </c>
      <c r="I8" s="192"/>
      <c r="J8" s="202"/>
      <c r="K8" s="192"/>
      <c r="L8" s="192"/>
      <c r="M8" s="222"/>
    </row>
    <row r="9" s="164" customFormat="1" ht="11.25" spans="1:13">
      <c r="A9" s="194" t="s">
        <v>23</v>
      </c>
      <c r="B9" s="187">
        <f>B10+B17+B58</f>
        <v>129643</v>
      </c>
      <c r="C9" s="188">
        <f t="shared" ref="C9:C16" si="2">B9+D9</f>
        <v>196239.43</v>
      </c>
      <c r="D9" s="197">
        <f>D10+D17+D58</f>
        <v>66596.43</v>
      </c>
      <c r="E9" s="190" t="s">
        <v>24</v>
      </c>
      <c r="F9" s="191"/>
      <c r="G9" s="192">
        <f t="shared" si="0"/>
        <v>0</v>
      </c>
      <c r="H9" s="193">
        <f t="shared" si="1"/>
        <v>0</v>
      </c>
      <c r="I9" s="192"/>
      <c r="J9" s="202"/>
      <c r="K9" s="192"/>
      <c r="L9" s="192"/>
      <c r="M9" s="222"/>
    </row>
    <row r="10" s="164" customFormat="1" ht="33.75" spans="1:13">
      <c r="A10" s="194" t="s">
        <v>25</v>
      </c>
      <c r="B10" s="198">
        <f>SUM(B11:B16)</f>
        <v>2899</v>
      </c>
      <c r="C10" s="188">
        <f t="shared" si="2"/>
        <v>2899</v>
      </c>
      <c r="D10" s="197">
        <f>SUM(D11:D16)</f>
        <v>0</v>
      </c>
      <c r="E10" s="190" t="s">
        <v>26</v>
      </c>
      <c r="F10" s="191">
        <v>7493</v>
      </c>
      <c r="G10" s="192">
        <f t="shared" si="0"/>
        <v>7923</v>
      </c>
      <c r="H10" s="193">
        <f t="shared" si="1"/>
        <v>430</v>
      </c>
      <c r="I10" s="192"/>
      <c r="J10" s="202"/>
      <c r="K10" s="192">
        <f>200+200</f>
        <v>400</v>
      </c>
      <c r="L10" s="192">
        <v>30</v>
      </c>
      <c r="M10" s="222" t="s">
        <v>27</v>
      </c>
    </row>
    <row r="11" s="164" customFormat="1" ht="56.25" spans="1:13">
      <c r="A11" s="199" t="s">
        <v>28</v>
      </c>
      <c r="B11" s="195">
        <v>586</v>
      </c>
      <c r="C11" s="188">
        <f t="shared" si="2"/>
        <v>586</v>
      </c>
      <c r="D11" s="196"/>
      <c r="E11" s="190" t="s">
        <v>29</v>
      </c>
      <c r="F11" s="191">
        <v>25089</v>
      </c>
      <c r="G11" s="192">
        <f t="shared" si="0"/>
        <v>27756.02</v>
      </c>
      <c r="H11" s="193">
        <f t="shared" si="1"/>
        <v>2667.02</v>
      </c>
      <c r="I11" s="192"/>
      <c r="J11" s="202">
        <v>1015.5</v>
      </c>
      <c r="K11" s="192">
        <f>1553.67+97.85</f>
        <v>1651.52</v>
      </c>
      <c r="L11" s="192"/>
      <c r="M11" s="222" t="s">
        <v>30</v>
      </c>
    </row>
    <row r="12" s="164" customFormat="1" ht="22.5" spans="1:13">
      <c r="A12" s="199" t="s">
        <v>31</v>
      </c>
      <c r="B12" s="195">
        <v>138</v>
      </c>
      <c r="C12" s="188">
        <f t="shared" si="2"/>
        <v>138</v>
      </c>
      <c r="D12" s="196"/>
      <c r="E12" s="190" t="s">
        <v>32</v>
      </c>
      <c r="F12" s="191">
        <v>150</v>
      </c>
      <c r="G12" s="192">
        <f t="shared" si="0"/>
        <v>170</v>
      </c>
      <c r="H12" s="193">
        <f t="shared" si="1"/>
        <v>20</v>
      </c>
      <c r="I12" s="192"/>
      <c r="J12" s="202">
        <v>10</v>
      </c>
      <c r="K12" s="192">
        <v>10</v>
      </c>
      <c r="L12" s="192"/>
      <c r="M12" s="222" t="s">
        <v>33</v>
      </c>
    </row>
    <row r="13" s="164" customFormat="1" ht="22.5" spans="1:13">
      <c r="A13" s="199" t="s">
        <v>34</v>
      </c>
      <c r="B13" s="195">
        <v>1420</v>
      </c>
      <c r="C13" s="188">
        <f t="shared" si="2"/>
        <v>1420</v>
      </c>
      <c r="D13" s="196"/>
      <c r="E13" s="200" t="s">
        <v>35</v>
      </c>
      <c r="F13" s="191">
        <v>2060</v>
      </c>
      <c r="G13" s="192">
        <f t="shared" si="0"/>
        <v>4174.9</v>
      </c>
      <c r="H13" s="193">
        <f t="shared" si="1"/>
        <v>2114.9</v>
      </c>
      <c r="I13" s="192"/>
      <c r="J13" s="202">
        <v>1990</v>
      </c>
      <c r="K13" s="192">
        <f>42.3+26+30+26.6</f>
        <v>124.9</v>
      </c>
      <c r="L13" s="192"/>
      <c r="M13" s="222" t="s">
        <v>36</v>
      </c>
    </row>
    <row r="14" s="164" customFormat="1" ht="135" spans="1:13">
      <c r="A14" s="199" t="s">
        <v>37</v>
      </c>
      <c r="B14" s="195"/>
      <c r="C14" s="188">
        <f t="shared" si="2"/>
        <v>0</v>
      </c>
      <c r="D14" s="196"/>
      <c r="E14" s="190" t="s">
        <v>38</v>
      </c>
      <c r="F14" s="191">
        <v>19916</v>
      </c>
      <c r="G14" s="192">
        <f t="shared" si="0"/>
        <v>21536.41</v>
      </c>
      <c r="H14" s="193">
        <f t="shared" si="1"/>
        <v>1620.41</v>
      </c>
      <c r="I14" s="192"/>
      <c r="J14" s="202">
        <v>-49.9</v>
      </c>
      <c r="K14" s="192">
        <f>2815.74+945-90+6.18-6.61</f>
        <v>3670.31</v>
      </c>
      <c r="L14" s="223">
        <v>-2000</v>
      </c>
      <c r="M14" s="222" t="s">
        <v>39</v>
      </c>
    </row>
    <row r="15" s="164" customFormat="1" ht="67.5" spans="1:13">
      <c r="A15" s="199" t="s">
        <v>40</v>
      </c>
      <c r="B15" s="195">
        <v>-545</v>
      </c>
      <c r="C15" s="188">
        <f t="shared" si="2"/>
        <v>-545</v>
      </c>
      <c r="D15" s="196"/>
      <c r="E15" s="190" t="s">
        <v>41</v>
      </c>
      <c r="F15" s="191">
        <v>17843</v>
      </c>
      <c r="G15" s="192">
        <f t="shared" si="0"/>
        <v>26281.5</v>
      </c>
      <c r="H15" s="193">
        <f t="shared" si="1"/>
        <v>8438.5</v>
      </c>
      <c r="I15" s="192"/>
      <c r="J15" s="202">
        <v>6254.25</v>
      </c>
      <c r="K15" s="192">
        <v>2184.25</v>
      </c>
      <c r="L15" s="192"/>
      <c r="M15" s="222" t="s">
        <v>42</v>
      </c>
    </row>
    <row r="16" s="164" customFormat="1" ht="22.5" spans="1:13">
      <c r="A16" s="199" t="s">
        <v>43</v>
      </c>
      <c r="B16" s="195">
        <v>1300</v>
      </c>
      <c r="C16" s="188">
        <f t="shared" si="2"/>
        <v>1300</v>
      </c>
      <c r="D16" s="196"/>
      <c r="E16" s="190" t="s">
        <v>44</v>
      </c>
      <c r="F16" s="191">
        <v>588</v>
      </c>
      <c r="G16" s="192">
        <f t="shared" si="0"/>
        <v>3494.52</v>
      </c>
      <c r="H16" s="193">
        <f t="shared" si="1"/>
        <v>2906.52</v>
      </c>
      <c r="I16" s="192"/>
      <c r="J16" s="202">
        <f>26.52+30</f>
        <v>56.52</v>
      </c>
      <c r="K16" s="192">
        <v>2850</v>
      </c>
      <c r="L16" s="192"/>
      <c r="M16" s="224" t="s">
        <v>45</v>
      </c>
    </row>
    <row r="17" s="164" customFormat="1" ht="56.25" spans="1:13">
      <c r="A17" s="194" t="s">
        <v>46</v>
      </c>
      <c r="B17" s="198">
        <f>SUM(B18:B57)</f>
        <v>119107</v>
      </c>
      <c r="C17" s="197">
        <f>SUM(C18:C57)</f>
        <v>145392.98</v>
      </c>
      <c r="D17" s="197">
        <f>SUM(D18:D57)</f>
        <v>26285.98</v>
      </c>
      <c r="E17" s="190" t="s">
        <v>47</v>
      </c>
      <c r="F17" s="191">
        <v>3049</v>
      </c>
      <c r="G17" s="192">
        <f t="shared" si="0"/>
        <v>15639.8</v>
      </c>
      <c r="H17" s="193">
        <f t="shared" si="1"/>
        <v>12590.8</v>
      </c>
      <c r="I17" s="192"/>
      <c r="J17" s="202">
        <f>11677.8+600</f>
        <v>12277.8</v>
      </c>
      <c r="K17" s="192">
        <v>263</v>
      </c>
      <c r="L17" s="192">
        <v>50</v>
      </c>
      <c r="M17" s="222" t="s">
        <v>48</v>
      </c>
    </row>
    <row r="18" s="164" customFormat="1" ht="90" spans="1:13">
      <c r="A18" s="199" t="s">
        <v>49</v>
      </c>
      <c r="B18" s="201">
        <v>1151</v>
      </c>
      <c r="C18" s="188">
        <f t="shared" ref="C18:C36" si="3">B18+D18</f>
        <v>1151</v>
      </c>
      <c r="D18" s="202"/>
      <c r="E18" s="190" t="s">
        <v>50</v>
      </c>
      <c r="F18" s="191">
        <v>32433</v>
      </c>
      <c r="G18" s="192">
        <f t="shared" si="0"/>
        <v>51611.22</v>
      </c>
      <c r="H18" s="193">
        <f t="shared" si="1"/>
        <v>19178.22</v>
      </c>
      <c r="I18" s="192"/>
      <c r="J18" s="202">
        <f>8805.97+4.62</f>
        <v>8810.59</v>
      </c>
      <c r="K18" s="192">
        <f>10629.63+28</f>
        <v>10657.63</v>
      </c>
      <c r="L18" s="192">
        <f>-190-100</f>
        <v>-290</v>
      </c>
      <c r="M18" s="222" t="s">
        <v>51</v>
      </c>
    </row>
    <row r="19" s="164" customFormat="1" ht="45" spans="1:13">
      <c r="A19" s="203" t="s">
        <v>52</v>
      </c>
      <c r="B19" s="201">
        <v>35667</v>
      </c>
      <c r="C19" s="188">
        <f t="shared" si="3"/>
        <v>32858</v>
      </c>
      <c r="D19" s="202">
        <f>1460-4269</f>
        <v>-2809</v>
      </c>
      <c r="E19" s="190" t="s">
        <v>53</v>
      </c>
      <c r="F19" s="191">
        <v>3610</v>
      </c>
      <c r="G19" s="192">
        <f t="shared" si="0"/>
        <v>14604.64</v>
      </c>
      <c r="H19" s="193">
        <f t="shared" si="1"/>
        <v>10994.64</v>
      </c>
      <c r="I19" s="192"/>
      <c r="J19" s="202">
        <f>5748.14+1373</f>
        <v>7121.14</v>
      </c>
      <c r="K19" s="192">
        <v>3873.5</v>
      </c>
      <c r="L19" s="192"/>
      <c r="M19" s="222" t="s">
        <v>54</v>
      </c>
    </row>
    <row r="20" s="164" customFormat="1" ht="22.5" spans="1:13">
      <c r="A20" s="204" t="s">
        <v>55</v>
      </c>
      <c r="B20" s="201">
        <v>5528</v>
      </c>
      <c r="C20" s="188">
        <f t="shared" si="3"/>
        <v>9129</v>
      </c>
      <c r="D20" s="202">
        <f>1552+3358-1309</f>
        <v>3601</v>
      </c>
      <c r="E20" s="190" t="s">
        <v>56</v>
      </c>
      <c r="F20" s="191">
        <v>211</v>
      </c>
      <c r="G20" s="192">
        <f t="shared" si="0"/>
        <v>1978.12</v>
      </c>
      <c r="H20" s="193">
        <f t="shared" si="1"/>
        <v>1767.12</v>
      </c>
      <c r="I20" s="192"/>
      <c r="J20" s="202">
        <f>1747.12+20</f>
        <v>1767.12</v>
      </c>
      <c r="K20" s="192"/>
      <c r="L20" s="192"/>
      <c r="M20" s="222" t="s">
        <v>57</v>
      </c>
    </row>
    <row r="21" s="164" customFormat="1" ht="22.5" spans="1:13">
      <c r="A21" s="205" t="s">
        <v>58</v>
      </c>
      <c r="B21" s="201">
        <v>967</v>
      </c>
      <c r="C21" s="188">
        <f t="shared" si="3"/>
        <v>3860.38</v>
      </c>
      <c r="D21" s="202">
        <f>1231.53+1868.85-281+26+30+18</f>
        <v>2893.38</v>
      </c>
      <c r="E21" s="190" t="s">
        <v>59</v>
      </c>
      <c r="F21" s="191">
        <v>166</v>
      </c>
      <c r="G21" s="192">
        <f t="shared" si="0"/>
        <v>220.71</v>
      </c>
      <c r="H21" s="193">
        <f t="shared" si="1"/>
        <v>54.71</v>
      </c>
      <c r="I21" s="192"/>
      <c r="J21" s="202">
        <v>54.71</v>
      </c>
      <c r="K21" s="192"/>
      <c r="L21" s="192"/>
      <c r="M21" s="222" t="s">
        <v>60</v>
      </c>
    </row>
    <row r="22" s="164" customFormat="1" ht="22.5" spans="1:13">
      <c r="A22" s="205" t="s">
        <v>61</v>
      </c>
      <c r="B22" s="201"/>
      <c r="C22" s="188">
        <f t="shared" si="3"/>
        <v>0</v>
      </c>
      <c r="D22" s="202"/>
      <c r="E22" s="190" t="s">
        <v>62</v>
      </c>
      <c r="F22" s="191"/>
      <c r="G22" s="192">
        <f t="shared" si="0"/>
        <v>48.62</v>
      </c>
      <c r="H22" s="193">
        <f t="shared" si="1"/>
        <v>48.62</v>
      </c>
      <c r="I22" s="192"/>
      <c r="J22" s="202"/>
      <c r="K22" s="192">
        <v>48.62</v>
      </c>
      <c r="L22" s="192"/>
      <c r="M22" s="222" t="s">
        <v>63</v>
      </c>
    </row>
    <row r="23" s="164" customFormat="1" ht="11.25" spans="1:13">
      <c r="A23" s="205" t="s">
        <v>64</v>
      </c>
      <c r="B23" s="201"/>
      <c r="C23" s="188">
        <f t="shared" si="3"/>
        <v>0</v>
      </c>
      <c r="D23" s="202"/>
      <c r="E23" s="190" t="s">
        <v>65</v>
      </c>
      <c r="F23" s="191"/>
      <c r="G23" s="192">
        <f t="shared" si="0"/>
        <v>0</v>
      </c>
      <c r="H23" s="193">
        <f t="shared" si="1"/>
        <v>0</v>
      </c>
      <c r="I23" s="192"/>
      <c r="J23" s="202"/>
      <c r="K23" s="192"/>
      <c r="L23" s="192"/>
      <c r="M23" s="222"/>
    </row>
    <row r="24" s="164" customFormat="1" ht="22.5" spans="1:13">
      <c r="A24" s="205" t="s">
        <v>66</v>
      </c>
      <c r="B24" s="201"/>
      <c r="C24" s="188">
        <f t="shared" si="3"/>
        <v>0</v>
      </c>
      <c r="D24" s="202"/>
      <c r="E24" s="206" t="s">
        <v>67</v>
      </c>
      <c r="F24" s="191">
        <v>1376</v>
      </c>
      <c r="G24" s="192">
        <f t="shared" si="0"/>
        <v>1448.88</v>
      </c>
      <c r="H24" s="193">
        <f t="shared" si="1"/>
        <v>72.88</v>
      </c>
      <c r="I24" s="192"/>
      <c r="J24" s="192">
        <v>72.88</v>
      </c>
      <c r="K24" s="192"/>
      <c r="L24" s="192"/>
      <c r="M24" s="222" t="s">
        <v>68</v>
      </c>
    </row>
    <row r="25" s="164" customFormat="1" ht="11.25" spans="1:13">
      <c r="A25" s="205" t="s">
        <v>69</v>
      </c>
      <c r="B25" s="201"/>
      <c r="C25" s="188">
        <f t="shared" si="3"/>
        <v>0</v>
      </c>
      <c r="D25" s="202"/>
      <c r="E25" s="190" t="s">
        <v>70</v>
      </c>
      <c r="F25" s="191">
        <v>4195</v>
      </c>
      <c r="G25" s="192">
        <f t="shared" si="0"/>
        <v>4343.8</v>
      </c>
      <c r="H25" s="193">
        <f t="shared" si="1"/>
        <v>148.8</v>
      </c>
      <c r="I25" s="192"/>
      <c r="J25" s="192"/>
      <c r="K25" s="192">
        <v>148.8</v>
      </c>
      <c r="L25" s="192"/>
      <c r="M25" s="222" t="s">
        <v>71</v>
      </c>
    </row>
    <row r="26" s="164" customFormat="1" ht="11.25" spans="1:13">
      <c r="A26" s="205" t="s">
        <v>72</v>
      </c>
      <c r="B26" s="201"/>
      <c r="C26" s="188">
        <f t="shared" si="3"/>
        <v>0</v>
      </c>
      <c r="D26" s="202"/>
      <c r="E26" s="190" t="s">
        <v>73</v>
      </c>
      <c r="F26" s="191">
        <v>239</v>
      </c>
      <c r="G26" s="192">
        <f t="shared" si="0"/>
        <v>566</v>
      </c>
      <c r="H26" s="193">
        <f t="shared" si="1"/>
        <v>327</v>
      </c>
      <c r="I26" s="192"/>
      <c r="J26" s="192"/>
      <c r="K26" s="192">
        <v>327</v>
      </c>
      <c r="L26" s="192"/>
      <c r="M26" s="222" t="s">
        <v>74</v>
      </c>
    </row>
    <row r="27" s="164" customFormat="1" ht="22.5" spans="1:13">
      <c r="A27" s="205" t="s">
        <v>75</v>
      </c>
      <c r="B27" s="201"/>
      <c r="C27" s="188">
        <f t="shared" si="3"/>
        <v>0</v>
      </c>
      <c r="D27" s="202"/>
      <c r="E27" s="206" t="s">
        <v>76</v>
      </c>
      <c r="F27" s="191">
        <v>240</v>
      </c>
      <c r="G27" s="192">
        <f t="shared" si="0"/>
        <v>1485</v>
      </c>
      <c r="H27" s="193">
        <f t="shared" si="1"/>
        <v>1245</v>
      </c>
      <c r="I27" s="192"/>
      <c r="J27" s="192">
        <v>873</v>
      </c>
      <c r="K27" s="192">
        <v>372</v>
      </c>
      <c r="L27" s="192"/>
      <c r="M27" s="222" t="s">
        <v>77</v>
      </c>
    </row>
    <row r="28" s="164" customFormat="1" ht="11.25" spans="1:13">
      <c r="A28" s="203" t="s">
        <v>78</v>
      </c>
      <c r="B28" s="201"/>
      <c r="C28" s="188">
        <f t="shared" si="3"/>
        <v>0</v>
      </c>
      <c r="D28" s="202"/>
      <c r="E28" s="190" t="s">
        <v>79</v>
      </c>
      <c r="F28" s="191">
        <v>2023</v>
      </c>
      <c r="G28" s="192">
        <f t="shared" si="0"/>
        <v>2023</v>
      </c>
      <c r="H28" s="193">
        <f t="shared" si="1"/>
        <v>0</v>
      </c>
      <c r="I28" s="192"/>
      <c r="J28" s="192"/>
      <c r="K28" s="192"/>
      <c r="L28" s="192"/>
      <c r="M28" s="222"/>
    </row>
    <row r="29" s="164" customFormat="1" ht="11.25" spans="1:13">
      <c r="A29" s="205" t="s">
        <v>80</v>
      </c>
      <c r="B29" s="201"/>
      <c r="C29" s="188">
        <f t="shared" si="3"/>
        <v>0</v>
      </c>
      <c r="D29" s="202"/>
      <c r="E29" s="190" t="s">
        <v>81</v>
      </c>
      <c r="F29" s="191">
        <v>3330</v>
      </c>
      <c r="G29" s="192">
        <f t="shared" si="0"/>
        <v>3330</v>
      </c>
      <c r="H29" s="193">
        <f t="shared" si="1"/>
        <v>0</v>
      </c>
      <c r="I29" s="192"/>
      <c r="J29" s="192"/>
      <c r="K29" s="192"/>
      <c r="L29" s="192"/>
      <c r="M29" s="222"/>
    </row>
    <row r="30" s="164" customFormat="1" ht="11.25" spans="1:13">
      <c r="A30" s="205" t="s">
        <v>82</v>
      </c>
      <c r="B30" s="201">
        <v>108</v>
      </c>
      <c r="C30" s="188">
        <f t="shared" si="3"/>
        <v>185</v>
      </c>
      <c r="D30" s="202">
        <v>77</v>
      </c>
      <c r="E30" s="190" t="s">
        <v>83</v>
      </c>
      <c r="F30" s="191">
        <v>30</v>
      </c>
      <c r="G30" s="192">
        <f t="shared" si="0"/>
        <v>30</v>
      </c>
      <c r="H30" s="193">
        <f t="shared" si="1"/>
        <v>0</v>
      </c>
      <c r="I30" s="192"/>
      <c r="J30" s="192"/>
      <c r="K30" s="192"/>
      <c r="L30" s="192"/>
      <c r="M30" s="222"/>
    </row>
    <row r="31" s="164" customFormat="1" ht="11.25" spans="1:13">
      <c r="A31" s="205" t="s">
        <v>84</v>
      </c>
      <c r="B31" s="201">
        <v>7213</v>
      </c>
      <c r="C31" s="188">
        <f t="shared" si="3"/>
        <v>5314</v>
      </c>
      <c r="D31" s="202">
        <v>-1899</v>
      </c>
      <c r="E31" s="190" t="s">
        <v>85</v>
      </c>
      <c r="F31" s="191">
        <v>5301</v>
      </c>
      <c r="G31" s="192">
        <f t="shared" si="0"/>
        <v>5351</v>
      </c>
      <c r="H31" s="193">
        <f t="shared" si="1"/>
        <v>50</v>
      </c>
      <c r="I31" s="192"/>
      <c r="J31" s="192">
        <v>50</v>
      </c>
      <c r="K31" s="192"/>
      <c r="L31" s="192"/>
      <c r="M31" s="222" t="s">
        <v>86</v>
      </c>
    </row>
    <row r="32" s="164" customFormat="1" ht="11.25" spans="1:13">
      <c r="A32" s="205" t="s">
        <v>87</v>
      </c>
      <c r="B32" s="201">
        <v>9841</v>
      </c>
      <c r="C32" s="188">
        <f t="shared" si="3"/>
        <v>9841</v>
      </c>
      <c r="D32" s="202"/>
      <c r="E32" s="207" t="s">
        <v>88</v>
      </c>
      <c r="F32" s="208">
        <f>SUM(F7:F31)</f>
        <v>162775</v>
      </c>
      <c r="G32" s="192">
        <f t="shared" si="0"/>
        <v>227429.43</v>
      </c>
      <c r="H32" s="193">
        <f t="shared" si="1"/>
        <v>64654.43</v>
      </c>
      <c r="I32" s="218">
        <f>SUM(I7:I31)</f>
        <v>0</v>
      </c>
      <c r="J32" s="218">
        <f>SUM(J7:J31)</f>
        <v>40310.45</v>
      </c>
      <c r="K32" s="218">
        <f>SUM(K7:K31)</f>
        <v>26285.98</v>
      </c>
      <c r="L32" s="218">
        <f>SUM(L7:L31)</f>
        <v>-1942</v>
      </c>
      <c r="M32" s="222"/>
    </row>
    <row r="33" s="164" customFormat="1" ht="11.25" spans="1:13">
      <c r="A33" s="205" t="s">
        <v>89</v>
      </c>
      <c r="B33" s="201">
        <v>639</v>
      </c>
      <c r="C33" s="188">
        <f t="shared" si="3"/>
        <v>902</v>
      </c>
      <c r="D33" s="202">
        <v>263</v>
      </c>
      <c r="E33" s="209" t="s">
        <v>90</v>
      </c>
      <c r="F33" s="198">
        <f>F34+F37</f>
        <v>1850</v>
      </c>
      <c r="G33" s="192">
        <f t="shared" si="0"/>
        <v>1850</v>
      </c>
      <c r="H33" s="197">
        <f t="shared" ref="G33:L33" si="4">H34+H37</f>
        <v>0</v>
      </c>
      <c r="I33" s="197">
        <f t="shared" si="4"/>
        <v>0</v>
      </c>
      <c r="J33" s="197">
        <f t="shared" si="4"/>
        <v>0</v>
      </c>
      <c r="K33" s="197">
        <f t="shared" si="4"/>
        <v>0</v>
      </c>
      <c r="L33" s="197">
        <f t="shared" si="4"/>
        <v>0</v>
      </c>
      <c r="M33" s="222"/>
    </row>
    <row r="34" s="164" customFormat="1" ht="11.25" spans="1:13">
      <c r="A34" s="205" t="s">
        <v>91</v>
      </c>
      <c r="B34" s="201">
        <v>7985</v>
      </c>
      <c r="C34" s="188">
        <f t="shared" si="3"/>
        <v>9170</v>
      </c>
      <c r="D34" s="202">
        <v>1185</v>
      </c>
      <c r="E34" s="210" t="s">
        <v>92</v>
      </c>
      <c r="F34" s="208">
        <f>SUM(F35:F36)</f>
        <v>535</v>
      </c>
      <c r="G34" s="192">
        <f t="shared" si="0"/>
        <v>535</v>
      </c>
      <c r="H34" s="193">
        <f t="shared" ref="H34:H37" si="5">I34+J34+K34+L34</f>
        <v>0</v>
      </c>
      <c r="I34" s="192"/>
      <c r="J34" s="192"/>
      <c r="K34" s="192"/>
      <c r="L34" s="192"/>
      <c r="M34" s="222"/>
    </row>
    <row r="35" s="164" customFormat="1" ht="11.25" spans="1:13">
      <c r="A35" s="205" t="s">
        <v>93</v>
      </c>
      <c r="B35" s="201">
        <v>7930</v>
      </c>
      <c r="C35" s="188">
        <f t="shared" ref="C35:C63" si="6">B35+D35</f>
        <v>14786.35</v>
      </c>
      <c r="D35" s="202">
        <v>6856.35</v>
      </c>
      <c r="E35" s="211" t="s">
        <v>94</v>
      </c>
      <c r="F35" s="208"/>
      <c r="G35" s="192">
        <f t="shared" si="0"/>
        <v>0</v>
      </c>
      <c r="H35" s="193">
        <f t="shared" si="5"/>
        <v>0</v>
      </c>
      <c r="I35" s="192"/>
      <c r="J35" s="192"/>
      <c r="K35" s="192"/>
      <c r="L35" s="192"/>
      <c r="M35" s="222"/>
    </row>
    <row r="36" s="164" customFormat="1" ht="11.25" spans="1:13">
      <c r="A36" s="212" t="s">
        <v>95</v>
      </c>
      <c r="B36" s="201"/>
      <c r="C36" s="188">
        <f t="shared" si="6"/>
        <v>0</v>
      </c>
      <c r="D36" s="202"/>
      <c r="E36" s="211" t="s">
        <v>96</v>
      </c>
      <c r="F36" s="208">
        <v>535</v>
      </c>
      <c r="G36" s="192">
        <f t="shared" si="0"/>
        <v>535</v>
      </c>
      <c r="H36" s="193">
        <f t="shared" si="5"/>
        <v>0</v>
      </c>
      <c r="I36" s="192"/>
      <c r="J36" s="192"/>
      <c r="K36" s="192"/>
      <c r="L36" s="192"/>
      <c r="M36" s="222"/>
    </row>
    <row r="37" s="164" customFormat="1" ht="11.25" spans="1:13">
      <c r="A37" s="213" t="s">
        <v>97</v>
      </c>
      <c r="B37" s="201"/>
      <c r="C37" s="188">
        <f t="shared" si="6"/>
        <v>0</v>
      </c>
      <c r="D37" s="202"/>
      <c r="E37" s="207" t="s">
        <v>98</v>
      </c>
      <c r="F37" s="208">
        <v>1315</v>
      </c>
      <c r="G37" s="192">
        <f t="shared" si="0"/>
        <v>1315</v>
      </c>
      <c r="H37" s="193">
        <f t="shared" si="5"/>
        <v>0</v>
      </c>
      <c r="I37" s="192"/>
      <c r="J37" s="192"/>
      <c r="K37" s="192"/>
      <c r="L37" s="192"/>
      <c r="M37" s="222"/>
    </row>
    <row r="38" s="164" customFormat="1" ht="11.25" spans="1:13">
      <c r="A38" s="213" t="s">
        <v>99</v>
      </c>
      <c r="B38" s="201"/>
      <c r="C38" s="188">
        <f t="shared" si="6"/>
        <v>0</v>
      </c>
      <c r="D38" s="202"/>
      <c r="E38" s="211"/>
      <c r="F38" s="208"/>
      <c r="G38" s="192"/>
      <c r="H38" s="193"/>
      <c r="I38" s="192"/>
      <c r="J38" s="192"/>
      <c r="K38" s="192"/>
      <c r="L38" s="192"/>
      <c r="M38" s="222"/>
    </row>
    <row r="39" s="164" customFormat="1" ht="11.25" spans="1:13">
      <c r="A39" s="213" t="s">
        <v>100</v>
      </c>
      <c r="B39" s="201">
        <v>1224</v>
      </c>
      <c r="C39" s="188">
        <f t="shared" si="6"/>
        <v>1624</v>
      </c>
      <c r="D39" s="202">
        <f>200+200</f>
        <v>400</v>
      </c>
      <c r="E39" s="211"/>
      <c r="F39" s="208"/>
      <c r="G39" s="192"/>
      <c r="H39" s="193"/>
      <c r="I39" s="192"/>
      <c r="J39" s="192"/>
      <c r="K39" s="192"/>
      <c r="L39" s="192"/>
      <c r="M39" s="222"/>
    </row>
    <row r="40" s="164" customFormat="1" ht="11.25" spans="1:13">
      <c r="A40" s="213" t="s">
        <v>101</v>
      </c>
      <c r="B40" s="201">
        <v>5863</v>
      </c>
      <c r="C40" s="188">
        <f t="shared" si="6"/>
        <v>7315.67</v>
      </c>
      <c r="D40" s="202">
        <v>1452.67</v>
      </c>
      <c r="E40" s="211"/>
      <c r="F40" s="208"/>
      <c r="G40" s="192"/>
      <c r="H40" s="193"/>
      <c r="I40" s="192"/>
      <c r="J40" s="192"/>
      <c r="K40" s="192"/>
      <c r="L40" s="192"/>
      <c r="M40" s="222"/>
    </row>
    <row r="41" s="164" customFormat="1" ht="11.25" spans="1:13">
      <c r="A41" s="213" t="s">
        <v>102</v>
      </c>
      <c r="B41" s="201"/>
      <c r="C41" s="188">
        <f t="shared" si="6"/>
        <v>0</v>
      </c>
      <c r="D41" s="202"/>
      <c r="E41" s="211"/>
      <c r="F41" s="208"/>
      <c r="G41" s="192"/>
      <c r="H41" s="193"/>
      <c r="I41" s="192"/>
      <c r="J41" s="192"/>
      <c r="K41" s="192"/>
      <c r="L41" s="192"/>
      <c r="M41" s="222"/>
    </row>
    <row r="42" s="164" customFormat="1" ht="11.25" spans="1:13">
      <c r="A42" s="214" t="s">
        <v>103</v>
      </c>
      <c r="B42" s="201">
        <v>45</v>
      </c>
      <c r="C42" s="188">
        <f t="shared" si="6"/>
        <v>82.4</v>
      </c>
      <c r="D42" s="202">
        <f>26.6+10.8</f>
        <v>37.4</v>
      </c>
      <c r="E42" s="211"/>
      <c r="F42" s="208"/>
      <c r="G42" s="192"/>
      <c r="H42" s="193"/>
      <c r="I42" s="192"/>
      <c r="J42" s="192"/>
      <c r="K42" s="192"/>
      <c r="L42" s="192"/>
      <c r="M42" s="222"/>
    </row>
    <row r="43" s="164" customFormat="1" ht="11.25" spans="1:13">
      <c r="A43" s="215" t="s">
        <v>104</v>
      </c>
      <c r="B43" s="201">
        <v>9280</v>
      </c>
      <c r="C43" s="188">
        <f t="shared" si="6"/>
        <v>12255.73</v>
      </c>
      <c r="D43" s="202">
        <v>2975.73</v>
      </c>
      <c r="E43" s="211"/>
      <c r="F43" s="208"/>
      <c r="G43" s="192"/>
      <c r="H43" s="193"/>
      <c r="I43" s="192"/>
      <c r="J43" s="192"/>
      <c r="K43" s="192"/>
      <c r="L43" s="192"/>
      <c r="M43" s="222"/>
    </row>
    <row r="44" s="164" customFormat="1" ht="11.25" spans="1:13">
      <c r="A44" s="213" t="s">
        <v>105</v>
      </c>
      <c r="B44" s="201">
        <v>10441</v>
      </c>
      <c r="C44" s="188">
        <f t="shared" si="6"/>
        <v>11848.32</v>
      </c>
      <c r="D44" s="202">
        <v>1407.32</v>
      </c>
      <c r="E44" s="211"/>
      <c r="F44" s="208"/>
      <c r="G44" s="192"/>
      <c r="H44" s="193"/>
      <c r="I44" s="192"/>
      <c r="J44" s="192"/>
      <c r="K44" s="192"/>
      <c r="L44" s="192"/>
      <c r="M44" s="222"/>
    </row>
    <row r="45" s="164" customFormat="1" ht="11.25" spans="1:13">
      <c r="A45" s="213" t="s">
        <v>106</v>
      </c>
      <c r="B45" s="201">
        <v>20</v>
      </c>
      <c r="C45" s="188">
        <f t="shared" si="6"/>
        <v>2870</v>
      </c>
      <c r="D45" s="202">
        <v>2850</v>
      </c>
      <c r="E45" s="211"/>
      <c r="F45" s="208"/>
      <c r="G45" s="192"/>
      <c r="H45" s="193"/>
      <c r="I45" s="192"/>
      <c r="J45" s="192"/>
      <c r="K45" s="192"/>
      <c r="L45" s="192"/>
      <c r="M45" s="222"/>
    </row>
    <row r="46" s="164" customFormat="1" ht="11.25" spans="1:13">
      <c r="A46" s="213" t="s">
        <v>107</v>
      </c>
      <c r="B46" s="201"/>
      <c r="C46" s="188">
        <f t="shared" si="6"/>
        <v>0</v>
      </c>
      <c r="D46" s="202"/>
      <c r="E46" s="211"/>
      <c r="F46" s="208"/>
      <c r="G46" s="192"/>
      <c r="H46" s="193"/>
      <c r="I46" s="192"/>
      <c r="J46" s="192"/>
      <c r="K46" s="192"/>
      <c r="L46" s="192"/>
      <c r="M46" s="222"/>
    </row>
    <row r="47" s="164" customFormat="1" ht="11.25" spans="1:13">
      <c r="A47" s="213" t="s">
        <v>108</v>
      </c>
      <c r="B47" s="201">
        <v>11687</v>
      </c>
      <c r="C47" s="188">
        <f t="shared" si="6"/>
        <v>13491.09</v>
      </c>
      <c r="D47" s="202">
        <v>1804.09</v>
      </c>
      <c r="E47" s="211"/>
      <c r="F47" s="208"/>
      <c r="G47" s="192"/>
      <c r="H47" s="193"/>
      <c r="I47" s="192"/>
      <c r="J47" s="192"/>
      <c r="K47" s="192"/>
      <c r="L47" s="192"/>
      <c r="M47" s="222"/>
    </row>
    <row r="48" s="164" customFormat="1" ht="11.25" spans="1:13">
      <c r="A48" s="213" t="s">
        <v>109</v>
      </c>
      <c r="B48" s="201">
        <v>1818</v>
      </c>
      <c r="C48" s="188">
        <f t="shared" si="6"/>
        <v>5620</v>
      </c>
      <c r="D48" s="202">
        <v>3802</v>
      </c>
      <c r="E48" s="211"/>
      <c r="F48" s="208"/>
      <c r="G48" s="192"/>
      <c r="H48" s="193"/>
      <c r="I48" s="192"/>
      <c r="J48" s="192"/>
      <c r="K48" s="192"/>
      <c r="L48" s="192"/>
      <c r="M48" s="222"/>
    </row>
    <row r="49" s="164" customFormat="1" ht="11.25" spans="1:13">
      <c r="A49" s="214" t="s">
        <v>110</v>
      </c>
      <c r="B49" s="201"/>
      <c r="C49" s="188">
        <f t="shared" si="6"/>
        <v>0</v>
      </c>
      <c r="D49" s="202"/>
      <c r="E49" s="211"/>
      <c r="F49" s="208"/>
      <c r="G49" s="192"/>
      <c r="H49" s="193"/>
      <c r="I49" s="192"/>
      <c r="J49" s="192"/>
      <c r="K49" s="192"/>
      <c r="L49" s="192"/>
      <c r="M49" s="222"/>
    </row>
    <row r="50" s="164" customFormat="1" ht="11.25" spans="1:13">
      <c r="A50" s="212" t="s">
        <v>111</v>
      </c>
      <c r="B50" s="201"/>
      <c r="C50" s="188">
        <f t="shared" si="6"/>
        <v>0</v>
      </c>
      <c r="D50" s="202"/>
      <c r="E50" s="211"/>
      <c r="F50" s="208"/>
      <c r="G50" s="192"/>
      <c r="H50" s="193"/>
      <c r="I50" s="192"/>
      <c r="J50" s="192"/>
      <c r="K50" s="192"/>
      <c r="L50" s="192"/>
      <c r="M50" s="222"/>
    </row>
    <row r="51" s="164" customFormat="1" ht="11.25" spans="1:13">
      <c r="A51" s="213" t="s">
        <v>112</v>
      </c>
      <c r="B51" s="201"/>
      <c r="C51" s="188">
        <f t="shared" si="6"/>
        <v>0</v>
      </c>
      <c r="D51" s="202"/>
      <c r="E51" s="211"/>
      <c r="F51" s="208"/>
      <c r="G51" s="192"/>
      <c r="H51" s="193"/>
      <c r="I51" s="192"/>
      <c r="J51" s="192"/>
      <c r="K51" s="192"/>
      <c r="L51" s="192"/>
      <c r="M51" s="222"/>
    </row>
    <row r="52" s="164" customFormat="1" ht="11.25" spans="1:13">
      <c r="A52" s="214" t="s">
        <v>113</v>
      </c>
      <c r="B52" s="201"/>
      <c r="C52" s="188">
        <f t="shared" si="6"/>
        <v>0</v>
      </c>
      <c r="D52" s="202"/>
      <c r="E52" s="211"/>
      <c r="F52" s="208"/>
      <c r="G52" s="192"/>
      <c r="H52" s="193"/>
      <c r="I52" s="192"/>
      <c r="J52" s="192"/>
      <c r="K52" s="192"/>
      <c r="L52" s="192"/>
      <c r="M52" s="222"/>
    </row>
    <row r="53" s="164" customFormat="1" ht="11.25" spans="1:13">
      <c r="A53" s="213" t="s">
        <v>114</v>
      </c>
      <c r="B53" s="201">
        <v>584</v>
      </c>
      <c r="C53" s="188">
        <f t="shared" si="6"/>
        <v>732.8</v>
      </c>
      <c r="D53" s="202">
        <v>148.8</v>
      </c>
      <c r="E53" s="211"/>
      <c r="F53" s="208"/>
      <c r="G53" s="192"/>
      <c r="H53" s="193"/>
      <c r="I53" s="192"/>
      <c r="J53" s="192"/>
      <c r="K53" s="192"/>
      <c r="L53" s="192"/>
      <c r="M53" s="222"/>
    </row>
    <row r="54" s="164" customFormat="1" ht="11.25" spans="1:13">
      <c r="A54" s="212" t="s">
        <v>115</v>
      </c>
      <c r="B54" s="201"/>
      <c r="C54" s="188">
        <f t="shared" si="6"/>
        <v>0</v>
      </c>
      <c r="D54" s="202"/>
      <c r="E54" s="211"/>
      <c r="F54" s="208"/>
      <c r="G54" s="192"/>
      <c r="H54" s="193"/>
      <c r="I54" s="192"/>
      <c r="J54" s="192"/>
      <c r="K54" s="192"/>
      <c r="L54" s="192"/>
      <c r="M54" s="222"/>
    </row>
    <row r="55" s="164" customFormat="1" ht="11.25" spans="1:13">
      <c r="A55" s="214" t="s">
        <v>116</v>
      </c>
      <c r="B55" s="201"/>
      <c r="C55" s="188">
        <f t="shared" si="6"/>
        <v>372</v>
      </c>
      <c r="D55" s="202">
        <v>372</v>
      </c>
      <c r="E55" s="211"/>
      <c r="F55" s="208"/>
      <c r="G55" s="192"/>
      <c r="H55" s="193"/>
      <c r="I55" s="192"/>
      <c r="J55" s="192"/>
      <c r="K55" s="192"/>
      <c r="L55" s="192"/>
      <c r="M55" s="222"/>
    </row>
    <row r="56" s="164" customFormat="1" ht="11.25" spans="1:13">
      <c r="A56" s="213" t="s">
        <v>117</v>
      </c>
      <c r="B56" s="201"/>
      <c r="C56" s="188">
        <f t="shared" ref="C56:C64" si="7">B56+D56</f>
        <v>0</v>
      </c>
      <c r="D56" s="202"/>
      <c r="E56" s="211"/>
      <c r="F56" s="208"/>
      <c r="G56" s="192"/>
      <c r="H56" s="193"/>
      <c r="I56" s="192"/>
      <c r="J56" s="192"/>
      <c r="K56" s="192"/>
      <c r="L56" s="192"/>
      <c r="M56" s="222"/>
    </row>
    <row r="57" s="164" customFormat="1" ht="11.25" spans="1:13">
      <c r="A57" s="216" t="s">
        <v>118</v>
      </c>
      <c r="B57" s="201">
        <v>1116</v>
      </c>
      <c r="C57" s="188">
        <f t="shared" si="7"/>
        <v>1984.24</v>
      </c>
      <c r="D57" s="202">
        <f>879.04-10.8</f>
        <v>868.24</v>
      </c>
      <c r="E57" s="211"/>
      <c r="F57" s="208"/>
      <c r="G57" s="192"/>
      <c r="H57" s="193"/>
      <c r="I57" s="192"/>
      <c r="J57" s="192"/>
      <c r="K57" s="192"/>
      <c r="L57" s="192"/>
      <c r="M57" s="222"/>
    </row>
    <row r="58" s="164" customFormat="1" ht="11.25" spans="1:13">
      <c r="A58" s="217" t="s">
        <v>119</v>
      </c>
      <c r="B58" s="208">
        <f>SUM(B59:B79)</f>
        <v>7637</v>
      </c>
      <c r="C58" s="188">
        <f t="shared" si="7"/>
        <v>47947.45</v>
      </c>
      <c r="D58" s="218">
        <f>SUM(D59:D79)</f>
        <v>40310.45</v>
      </c>
      <c r="E58" s="207"/>
      <c r="F58" s="208"/>
      <c r="G58" s="192"/>
      <c r="H58" s="193"/>
      <c r="I58" s="192"/>
      <c r="J58" s="192"/>
      <c r="K58" s="192"/>
      <c r="L58" s="192"/>
      <c r="M58" s="222"/>
    </row>
    <row r="59" s="164" customFormat="1" ht="11.25" spans="1:13">
      <c r="A59" s="205" t="s">
        <v>120</v>
      </c>
      <c r="B59" s="201">
        <v>101</v>
      </c>
      <c r="C59" s="188">
        <f t="shared" si="7"/>
        <v>107.84</v>
      </c>
      <c r="D59" s="202">
        <f>20.24-13.4</f>
        <v>6.84</v>
      </c>
      <c r="E59" s="219" t="s">
        <v>121</v>
      </c>
      <c r="F59" s="208"/>
      <c r="G59" s="192"/>
      <c r="H59" s="193"/>
      <c r="I59" s="192"/>
      <c r="J59" s="192"/>
      <c r="K59" s="192"/>
      <c r="L59" s="192"/>
      <c r="M59" s="222"/>
    </row>
    <row r="60" s="164" customFormat="1" ht="11.25" spans="1:13">
      <c r="A60" s="205" t="s">
        <v>122</v>
      </c>
      <c r="B60" s="201"/>
      <c r="C60" s="188">
        <f t="shared" si="7"/>
        <v>0</v>
      </c>
      <c r="D60" s="202"/>
      <c r="E60" s="219" t="s">
        <v>121</v>
      </c>
      <c r="F60" s="208"/>
      <c r="G60" s="192"/>
      <c r="H60" s="193"/>
      <c r="I60" s="192"/>
      <c r="J60" s="192"/>
      <c r="K60" s="192"/>
      <c r="L60" s="192"/>
      <c r="M60" s="222"/>
    </row>
    <row r="61" s="164" customFormat="1" ht="11.25" spans="1:13">
      <c r="A61" s="205" t="s">
        <v>123</v>
      </c>
      <c r="B61" s="201"/>
      <c r="C61" s="188">
        <f t="shared" si="7"/>
        <v>0</v>
      </c>
      <c r="D61" s="220"/>
      <c r="E61" s="199" t="s">
        <v>121</v>
      </c>
      <c r="F61" s="198"/>
      <c r="G61" s="192"/>
      <c r="H61" s="193"/>
      <c r="I61" s="192"/>
      <c r="J61" s="192"/>
      <c r="K61" s="192"/>
      <c r="L61" s="192"/>
      <c r="M61" s="222"/>
    </row>
    <row r="62" s="164" customFormat="1" ht="11.25" spans="1:13">
      <c r="A62" s="205" t="s">
        <v>124</v>
      </c>
      <c r="B62" s="201"/>
      <c r="C62" s="188">
        <f t="shared" si="7"/>
        <v>0</v>
      </c>
      <c r="D62" s="220"/>
      <c r="E62" s="199" t="s">
        <v>121</v>
      </c>
      <c r="F62" s="198"/>
      <c r="G62" s="192"/>
      <c r="H62" s="193"/>
      <c r="I62" s="192"/>
      <c r="J62" s="192"/>
      <c r="K62" s="192"/>
      <c r="L62" s="192"/>
      <c r="M62" s="222"/>
    </row>
    <row r="63" s="164" customFormat="1" ht="11.25" spans="1:13">
      <c r="A63" s="205" t="s">
        <v>125</v>
      </c>
      <c r="B63" s="201"/>
      <c r="C63" s="188">
        <f t="shared" si="7"/>
        <v>1015.5</v>
      </c>
      <c r="D63" s="220">
        <v>1015.5</v>
      </c>
      <c r="E63" s="199" t="s">
        <v>121</v>
      </c>
      <c r="F63" s="198"/>
      <c r="G63" s="192"/>
      <c r="H63" s="193"/>
      <c r="I63" s="192"/>
      <c r="J63" s="192"/>
      <c r="K63" s="192"/>
      <c r="L63" s="192"/>
      <c r="M63" s="222"/>
    </row>
    <row r="64" s="164" customFormat="1" ht="11.25" spans="1:13">
      <c r="A64" s="205" t="s">
        <v>126</v>
      </c>
      <c r="B64" s="201"/>
      <c r="C64" s="188">
        <f t="shared" si="7"/>
        <v>10</v>
      </c>
      <c r="D64" s="220">
        <v>10</v>
      </c>
      <c r="E64" s="199" t="s">
        <v>121</v>
      </c>
      <c r="F64" s="198"/>
      <c r="G64" s="192"/>
      <c r="H64" s="193"/>
      <c r="I64" s="192"/>
      <c r="J64" s="192"/>
      <c r="K64" s="192"/>
      <c r="L64" s="192"/>
      <c r="M64" s="222"/>
    </row>
    <row r="65" s="164" customFormat="1" ht="11.25" spans="1:13">
      <c r="A65" s="205" t="s">
        <v>127</v>
      </c>
      <c r="B65" s="201">
        <v>184</v>
      </c>
      <c r="C65" s="188">
        <f t="shared" ref="C65:C88" si="8">B65+D65</f>
        <v>2174</v>
      </c>
      <c r="D65" s="220">
        <v>1990</v>
      </c>
      <c r="E65" s="199" t="s">
        <v>121</v>
      </c>
      <c r="F65" s="198"/>
      <c r="G65" s="192"/>
      <c r="H65" s="193"/>
      <c r="I65" s="192"/>
      <c r="J65" s="192"/>
      <c r="K65" s="192"/>
      <c r="L65" s="192"/>
      <c r="M65" s="222"/>
    </row>
    <row r="66" s="164" customFormat="1" ht="11.25" spans="1:13">
      <c r="A66" s="205" t="s">
        <v>128</v>
      </c>
      <c r="B66" s="201">
        <v>314</v>
      </c>
      <c r="C66" s="188">
        <f t="shared" si="8"/>
        <v>264.1</v>
      </c>
      <c r="D66" s="220">
        <v>-49.9</v>
      </c>
      <c r="E66" s="199" t="s">
        <v>121</v>
      </c>
      <c r="F66" s="198"/>
      <c r="G66" s="192"/>
      <c r="H66" s="193"/>
      <c r="I66" s="192"/>
      <c r="J66" s="192"/>
      <c r="K66" s="192"/>
      <c r="L66" s="192"/>
      <c r="M66" s="222"/>
    </row>
    <row r="67" s="164" customFormat="1" ht="11.25" spans="1:13">
      <c r="A67" s="205" t="s">
        <v>129</v>
      </c>
      <c r="B67" s="201">
        <v>342</v>
      </c>
      <c r="C67" s="188">
        <f t="shared" si="8"/>
        <v>6596.25</v>
      </c>
      <c r="D67" s="220">
        <v>6254.25</v>
      </c>
      <c r="E67" s="199" t="s">
        <v>121</v>
      </c>
      <c r="F67" s="198"/>
      <c r="G67" s="192"/>
      <c r="H67" s="193"/>
      <c r="I67" s="192"/>
      <c r="J67" s="192"/>
      <c r="K67" s="192"/>
      <c r="L67" s="192"/>
      <c r="M67" s="222"/>
    </row>
    <row r="68" s="164" customFormat="1" ht="11.25" spans="1:13">
      <c r="A68" s="205" t="s">
        <v>130</v>
      </c>
      <c r="B68" s="201">
        <v>0</v>
      </c>
      <c r="C68" s="188">
        <f t="shared" si="8"/>
        <v>56.52</v>
      </c>
      <c r="D68" s="220">
        <f>26.52+30</f>
        <v>56.52</v>
      </c>
      <c r="E68" s="199" t="s">
        <v>121</v>
      </c>
      <c r="F68" s="198"/>
      <c r="G68" s="192"/>
      <c r="H68" s="193"/>
      <c r="I68" s="192"/>
      <c r="J68" s="192"/>
      <c r="K68" s="192"/>
      <c r="L68" s="192"/>
      <c r="M68" s="222"/>
    </row>
    <row r="69" s="164" customFormat="1" ht="11.25" spans="1:13">
      <c r="A69" s="205" t="s">
        <v>131</v>
      </c>
      <c r="B69" s="201">
        <v>0</v>
      </c>
      <c r="C69" s="188">
        <f t="shared" si="8"/>
        <v>12277.8</v>
      </c>
      <c r="D69" s="220">
        <f>11677.8+600</f>
        <v>12277.8</v>
      </c>
      <c r="E69" s="199" t="s">
        <v>121</v>
      </c>
      <c r="F69" s="198"/>
      <c r="G69" s="192"/>
      <c r="H69" s="193"/>
      <c r="I69" s="192"/>
      <c r="J69" s="192"/>
      <c r="K69" s="192"/>
      <c r="L69" s="192"/>
      <c r="M69" s="222"/>
    </row>
    <row r="70" s="164" customFormat="1" ht="11.25" spans="1:13">
      <c r="A70" s="205" t="s">
        <v>132</v>
      </c>
      <c r="B70" s="201">
        <v>6221</v>
      </c>
      <c r="C70" s="188">
        <f t="shared" si="8"/>
        <v>15031.59</v>
      </c>
      <c r="D70" s="220">
        <f>8835.97-30+4.62</f>
        <v>8810.59</v>
      </c>
      <c r="E70" s="199" t="s">
        <v>121</v>
      </c>
      <c r="F70" s="198"/>
      <c r="G70" s="192"/>
      <c r="H70" s="193"/>
      <c r="I70" s="192"/>
      <c r="J70" s="192"/>
      <c r="K70" s="192"/>
      <c r="L70" s="192"/>
      <c r="M70" s="222"/>
    </row>
    <row r="71" s="164" customFormat="1" ht="11.25" spans="1:13">
      <c r="A71" s="205" t="s">
        <v>133</v>
      </c>
      <c r="B71" s="201">
        <v>295</v>
      </c>
      <c r="C71" s="188">
        <f t="shared" si="8"/>
        <v>7416.14</v>
      </c>
      <c r="D71" s="220">
        <f>5748.14+1373</f>
        <v>7121.14</v>
      </c>
      <c r="E71" s="199" t="s">
        <v>121</v>
      </c>
      <c r="F71" s="198"/>
      <c r="G71" s="192"/>
      <c r="H71" s="193"/>
      <c r="I71" s="192"/>
      <c r="J71" s="192"/>
      <c r="K71" s="192"/>
      <c r="L71" s="192"/>
      <c r="M71" s="222"/>
    </row>
    <row r="72" s="164" customFormat="1" ht="11.25" spans="1:13">
      <c r="A72" s="205" t="s">
        <v>134</v>
      </c>
      <c r="B72" s="201"/>
      <c r="C72" s="188">
        <f t="shared" si="8"/>
        <v>1767.12</v>
      </c>
      <c r="D72" s="220">
        <f>1747.12+20</f>
        <v>1767.12</v>
      </c>
      <c r="E72" s="199" t="s">
        <v>121</v>
      </c>
      <c r="F72" s="198"/>
      <c r="G72" s="192"/>
      <c r="H72" s="193"/>
      <c r="I72" s="192"/>
      <c r="J72" s="192"/>
      <c r="K72" s="192"/>
      <c r="L72" s="192"/>
      <c r="M72" s="222"/>
    </row>
    <row r="73" s="164" customFormat="1" ht="11.25" spans="1:13">
      <c r="A73" s="205" t="s">
        <v>135</v>
      </c>
      <c r="B73" s="201"/>
      <c r="C73" s="188">
        <f t="shared" si="8"/>
        <v>54.71</v>
      </c>
      <c r="D73" s="220">
        <v>54.71</v>
      </c>
      <c r="E73" s="199" t="s">
        <v>121</v>
      </c>
      <c r="F73" s="198"/>
      <c r="G73" s="192"/>
      <c r="H73" s="193"/>
      <c r="I73" s="192"/>
      <c r="J73" s="192"/>
      <c r="K73" s="192"/>
      <c r="L73" s="192"/>
      <c r="M73" s="222"/>
    </row>
    <row r="74" s="164" customFormat="1" ht="11.25" spans="1:13">
      <c r="A74" s="205" t="s">
        <v>136</v>
      </c>
      <c r="B74" s="201"/>
      <c r="C74" s="188">
        <f t="shared" si="8"/>
        <v>0</v>
      </c>
      <c r="D74" s="220"/>
      <c r="E74" s="199" t="s">
        <v>121</v>
      </c>
      <c r="F74" s="198"/>
      <c r="G74" s="192"/>
      <c r="H74" s="193"/>
      <c r="I74" s="192"/>
      <c r="J74" s="192"/>
      <c r="K74" s="192"/>
      <c r="L74" s="192"/>
      <c r="M74" s="222"/>
    </row>
    <row r="75" s="164" customFormat="1" ht="11.25" spans="1:13">
      <c r="A75" s="205" t="s">
        <v>137</v>
      </c>
      <c r="B75" s="201">
        <v>180</v>
      </c>
      <c r="C75" s="188">
        <f t="shared" si="8"/>
        <v>252.88</v>
      </c>
      <c r="D75" s="220">
        <v>72.88</v>
      </c>
      <c r="E75" s="219" t="s">
        <v>121</v>
      </c>
      <c r="F75" s="208"/>
      <c r="G75" s="192"/>
      <c r="H75" s="193"/>
      <c r="I75" s="192"/>
      <c r="J75" s="192"/>
      <c r="K75" s="192"/>
      <c r="L75" s="192"/>
      <c r="M75" s="222"/>
    </row>
    <row r="76" s="164" customFormat="1" ht="11.25" spans="1:13">
      <c r="A76" s="205" t="s">
        <v>138</v>
      </c>
      <c r="B76" s="201">
        <v>0</v>
      </c>
      <c r="C76" s="188">
        <f t="shared" si="8"/>
        <v>0</v>
      </c>
      <c r="D76" s="220"/>
      <c r="E76" s="219" t="s">
        <v>121</v>
      </c>
      <c r="F76" s="208"/>
      <c r="G76" s="192"/>
      <c r="H76" s="193"/>
      <c r="I76" s="192"/>
      <c r="J76" s="192"/>
      <c r="K76" s="192"/>
      <c r="L76" s="192"/>
      <c r="M76" s="222"/>
    </row>
    <row r="77" s="164" customFormat="1" ht="11.25" spans="1:13">
      <c r="A77" s="205" t="s">
        <v>139</v>
      </c>
      <c r="B77" s="208"/>
      <c r="C77" s="188">
        <f t="shared" si="8"/>
        <v>0</v>
      </c>
      <c r="D77" s="225"/>
      <c r="E77" s="219" t="s">
        <v>121</v>
      </c>
      <c r="F77" s="208"/>
      <c r="G77" s="192"/>
      <c r="H77" s="193"/>
      <c r="I77" s="192"/>
      <c r="J77" s="192"/>
      <c r="K77" s="192"/>
      <c r="L77" s="192"/>
      <c r="M77" s="222"/>
    </row>
    <row r="78" s="164" customFormat="1" ht="11.25" spans="1:13">
      <c r="A78" s="226" t="s">
        <v>140</v>
      </c>
      <c r="B78" s="208"/>
      <c r="C78" s="188">
        <f t="shared" si="8"/>
        <v>873</v>
      </c>
      <c r="D78" s="225">
        <v>873</v>
      </c>
      <c r="E78" s="219"/>
      <c r="F78" s="208"/>
      <c r="G78" s="192"/>
      <c r="H78" s="193"/>
      <c r="I78" s="192"/>
      <c r="J78" s="192"/>
      <c r="K78" s="192"/>
      <c r="L78" s="192"/>
      <c r="M78" s="222"/>
    </row>
    <row r="79" s="164" customFormat="1" ht="11.25" spans="1:13">
      <c r="A79" s="227" t="s">
        <v>141</v>
      </c>
      <c r="B79" s="228"/>
      <c r="C79" s="188">
        <f t="shared" si="8"/>
        <v>50</v>
      </c>
      <c r="D79" s="229">
        <v>50</v>
      </c>
      <c r="E79" s="219" t="s">
        <v>121</v>
      </c>
      <c r="F79" s="208"/>
      <c r="G79" s="192"/>
      <c r="H79" s="193"/>
      <c r="I79" s="192"/>
      <c r="J79" s="192"/>
      <c r="K79" s="192"/>
      <c r="L79" s="192"/>
      <c r="M79" s="222"/>
    </row>
    <row r="80" s="164" customFormat="1" ht="11.25" spans="1:13">
      <c r="A80" s="194" t="s">
        <v>142</v>
      </c>
      <c r="B80" s="198">
        <v>2326</v>
      </c>
      <c r="C80" s="188">
        <f t="shared" si="8"/>
        <v>2326</v>
      </c>
      <c r="D80" s="230"/>
      <c r="E80" s="199"/>
      <c r="F80" s="208"/>
      <c r="G80" s="192"/>
      <c r="H80" s="193"/>
      <c r="I80" s="192"/>
      <c r="J80" s="192"/>
      <c r="K80" s="192"/>
      <c r="L80" s="192"/>
      <c r="M80" s="222"/>
    </row>
    <row r="81" s="164" customFormat="1" ht="11.25" spans="1:13">
      <c r="A81" s="194" t="s">
        <v>143</v>
      </c>
      <c r="B81" s="198">
        <f>SUM(B82:B85)</f>
        <v>7442</v>
      </c>
      <c r="C81" s="188">
        <f t="shared" si="8"/>
        <v>7442</v>
      </c>
      <c r="D81" s="230">
        <f>SUM(D82:D85)</f>
        <v>0</v>
      </c>
      <c r="E81" s="231"/>
      <c r="F81" s="198"/>
      <c r="G81" s="192"/>
      <c r="H81" s="193"/>
      <c r="I81" s="192"/>
      <c r="J81" s="192"/>
      <c r="K81" s="192"/>
      <c r="L81" s="192"/>
      <c r="M81" s="222"/>
    </row>
    <row r="82" s="164" customFormat="1" ht="11.25" spans="1:13">
      <c r="A82" s="199" t="s">
        <v>144</v>
      </c>
      <c r="B82" s="198">
        <v>4642</v>
      </c>
      <c r="C82" s="188">
        <f t="shared" si="8"/>
        <v>4642</v>
      </c>
      <c r="D82" s="230"/>
      <c r="E82" s="231"/>
      <c r="F82" s="198"/>
      <c r="G82" s="192"/>
      <c r="H82" s="193"/>
      <c r="I82" s="192"/>
      <c r="J82" s="192"/>
      <c r="K82" s="192"/>
      <c r="L82" s="192"/>
      <c r="M82" s="222"/>
    </row>
    <row r="83" s="164" customFormat="1" ht="11.25" spans="1:13">
      <c r="A83" s="199" t="s">
        <v>145</v>
      </c>
      <c r="B83" s="198">
        <v>2800</v>
      </c>
      <c r="C83" s="188">
        <f t="shared" si="8"/>
        <v>2800</v>
      </c>
      <c r="D83" s="230"/>
      <c r="E83" s="231"/>
      <c r="F83" s="198"/>
      <c r="G83" s="192"/>
      <c r="H83" s="193"/>
      <c r="I83" s="192"/>
      <c r="J83" s="192"/>
      <c r="K83" s="192"/>
      <c r="L83" s="192"/>
      <c r="M83" s="222"/>
    </row>
    <row r="84" s="164" customFormat="1" ht="11.25" spans="1:13">
      <c r="A84" s="199" t="s">
        <v>146</v>
      </c>
      <c r="B84" s="198"/>
      <c r="C84" s="188">
        <f t="shared" si="8"/>
        <v>0</v>
      </c>
      <c r="D84" s="230"/>
      <c r="E84" s="199"/>
      <c r="F84" s="198"/>
      <c r="G84" s="192"/>
      <c r="H84" s="193"/>
      <c r="I84" s="192"/>
      <c r="J84" s="192"/>
      <c r="K84" s="192"/>
      <c r="L84" s="192"/>
      <c r="M84" s="222"/>
    </row>
    <row r="85" s="164" customFormat="1" ht="11.25" spans="1:13">
      <c r="A85" s="199" t="s">
        <v>147</v>
      </c>
      <c r="B85" s="198"/>
      <c r="C85" s="188">
        <f t="shared" si="8"/>
        <v>0</v>
      </c>
      <c r="D85" s="230"/>
      <c r="E85" s="232"/>
      <c r="F85" s="198"/>
      <c r="G85" s="192"/>
      <c r="H85" s="193"/>
      <c r="I85" s="192"/>
      <c r="J85" s="192"/>
      <c r="K85" s="192"/>
      <c r="L85" s="192"/>
      <c r="M85" s="222"/>
    </row>
    <row r="86" s="165" customFormat="1" ht="11.25" spans="1:13">
      <c r="A86" s="233" t="s">
        <v>148</v>
      </c>
      <c r="B86" s="198"/>
      <c r="C86" s="188">
        <f t="shared" si="8"/>
        <v>0</v>
      </c>
      <c r="D86" s="230"/>
      <c r="E86" s="232"/>
      <c r="F86" s="198"/>
      <c r="G86" s="234"/>
      <c r="H86" s="202"/>
      <c r="I86" s="234"/>
      <c r="J86" s="234"/>
      <c r="K86" s="234"/>
      <c r="L86" s="234"/>
      <c r="M86" s="239"/>
    </row>
    <row r="87" s="164" customFormat="1" ht="11.25" spans="1:13">
      <c r="A87" s="194" t="s">
        <v>149</v>
      </c>
      <c r="B87" s="198">
        <v>600</v>
      </c>
      <c r="C87" s="188">
        <f t="shared" si="8"/>
        <v>600</v>
      </c>
      <c r="D87" s="230"/>
      <c r="E87" s="231"/>
      <c r="F87" s="198"/>
      <c r="G87" s="192"/>
      <c r="H87" s="193"/>
      <c r="I87" s="192"/>
      <c r="J87" s="192"/>
      <c r="K87" s="192"/>
      <c r="L87" s="192"/>
      <c r="M87" s="222"/>
    </row>
    <row r="88" s="164" customFormat="1" ht="11.25" spans="1:13">
      <c r="A88" s="194" t="s">
        <v>150</v>
      </c>
      <c r="B88" s="198"/>
      <c r="C88" s="188">
        <f t="shared" si="8"/>
        <v>0</v>
      </c>
      <c r="D88" s="197"/>
      <c r="E88" s="199" t="s">
        <v>121</v>
      </c>
      <c r="F88" s="198"/>
      <c r="G88" s="192"/>
      <c r="H88" s="193"/>
      <c r="I88" s="192"/>
      <c r="J88" s="192"/>
      <c r="K88" s="192"/>
      <c r="L88" s="192"/>
      <c r="M88" s="222"/>
    </row>
    <row r="89" s="164" customFormat="1" ht="11.25" spans="1:13">
      <c r="A89" s="199"/>
      <c r="B89" s="198"/>
      <c r="C89" s="188"/>
      <c r="D89" s="197"/>
      <c r="E89" s="231"/>
      <c r="F89" s="198"/>
      <c r="G89" s="192"/>
      <c r="H89" s="193"/>
      <c r="I89" s="192"/>
      <c r="J89" s="192"/>
      <c r="K89" s="192"/>
      <c r="L89" s="192"/>
      <c r="M89" s="222"/>
    </row>
    <row r="90" s="164" customFormat="1" ht="11.25" spans="1:13">
      <c r="A90" s="177" t="s">
        <v>151</v>
      </c>
      <c r="B90" s="228">
        <f>B7+B8</f>
        <v>164625</v>
      </c>
      <c r="C90" s="235">
        <f>C7+C8</f>
        <v>229279.43</v>
      </c>
      <c r="D90" s="235">
        <f>D7+D8</f>
        <v>64654.43</v>
      </c>
      <c r="E90" s="177" t="s">
        <v>152</v>
      </c>
      <c r="F90" s="228">
        <f>F33+F32</f>
        <v>164625</v>
      </c>
      <c r="G90" s="235">
        <f t="shared" ref="G90:L90" si="9">G33+G32</f>
        <v>229279.43</v>
      </c>
      <c r="H90" s="235">
        <f t="shared" si="9"/>
        <v>64654.43</v>
      </c>
      <c r="I90" s="235">
        <f t="shared" si="9"/>
        <v>0</v>
      </c>
      <c r="J90" s="235">
        <f t="shared" si="9"/>
        <v>40310.45</v>
      </c>
      <c r="K90" s="235">
        <f t="shared" si="9"/>
        <v>26285.98</v>
      </c>
      <c r="L90" s="235">
        <f t="shared" si="9"/>
        <v>-1942</v>
      </c>
      <c r="M90" s="222"/>
    </row>
    <row r="91" s="164" customFormat="1" ht="11.25" spans="1:13">
      <c r="A91" s="236"/>
      <c r="C91" s="237"/>
      <c r="D91" s="237"/>
      <c r="G91" s="237"/>
      <c r="H91" s="238"/>
      <c r="I91" s="237"/>
      <c r="J91" s="237"/>
      <c r="K91" s="237"/>
      <c r="L91" s="237"/>
      <c r="M91" s="240"/>
    </row>
    <row r="92" s="164" customFormat="1" ht="11.25" spans="1:13">
      <c r="A92" s="236"/>
      <c r="C92" s="237"/>
      <c r="D92" s="237"/>
      <c r="G92" s="237"/>
      <c r="H92" s="238"/>
      <c r="I92" s="237"/>
      <c r="J92" s="237"/>
      <c r="K92" s="237"/>
      <c r="L92" s="237"/>
      <c r="M92" s="240"/>
    </row>
  </sheetData>
  <mergeCells count="14">
    <mergeCell ref="A2:M2"/>
    <mergeCell ref="A3:E3"/>
    <mergeCell ref="F3:J3"/>
    <mergeCell ref="A4:D4"/>
    <mergeCell ref="E4:L4"/>
    <mergeCell ref="H5:L5"/>
    <mergeCell ref="A5:A6"/>
    <mergeCell ref="B5:B6"/>
    <mergeCell ref="C5:C6"/>
    <mergeCell ref="D5:D6"/>
    <mergeCell ref="E5:E6"/>
    <mergeCell ref="F5:F6"/>
    <mergeCell ref="G5:G6"/>
    <mergeCell ref="M4:M6"/>
  </mergeCells>
  <pageMargins left="0.0784722222222222" right="0.118055555555556" top="0.588888888888889" bottom="0.409027777777778" header="0.313888888888889" footer="0.313888888888889"/>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0"/>
  <sheetViews>
    <sheetView workbookViewId="0">
      <pane xSplit="1" ySplit="5" topLeftCell="B63" activePane="bottomRight" state="frozen"/>
      <selection/>
      <selection pane="topRight"/>
      <selection pane="bottomLeft"/>
      <selection pane="bottomRight" activeCell="G59" sqref="G59"/>
    </sheetView>
  </sheetViews>
  <sheetFormatPr defaultColWidth="9" defaultRowHeight="13.5"/>
  <cols>
    <col min="1" max="1" width="4" style="100" customWidth="1"/>
    <col min="2" max="2" width="16.625" style="101" customWidth="1"/>
    <col min="3" max="3" width="10.75" style="100" customWidth="1"/>
    <col min="4" max="4" width="10.25" style="101" customWidth="1"/>
    <col min="5" max="5" width="4" style="100" customWidth="1"/>
    <col min="6" max="6" width="43" style="100" customWidth="1"/>
    <col min="7" max="7" width="32.625" style="102" customWidth="1"/>
    <col min="8" max="8" width="16.75" style="103" hidden="1" customWidth="1"/>
    <col min="9" max="9" width="11.125" style="104" customWidth="1"/>
    <col min="10" max="10" width="11.25" style="105" customWidth="1"/>
    <col min="11" max="11" width="10.375" style="106" customWidth="1"/>
    <col min="12" max="12" width="9.25" style="106" customWidth="1"/>
  </cols>
  <sheetData>
    <row r="1" spans="1:1">
      <c r="A1" s="107" t="s">
        <v>153</v>
      </c>
    </row>
    <row r="2" ht="22.5" spans="1:12">
      <c r="A2" s="108" t="s">
        <v>154</v>
      </c>
      <c r="B2" s="108"/>
      <c r="C2" s="108"/>
      <c r="D2" s="108"/>
      <c r="E2" s="108"/>
      <c r="F2" s="108"/>
      <c r="G2" s="108"/>
      <c r="H2" s="108"/>
      <c r="I2" s="140"/>
      <c r="J2" s="140"/>
      <c r="K2" s="140"/>
      <c r="L2" s="140"/>
    </row>
    <row r="3" s="97" customFormat="1" ht="14.25" spans="1:12">
      <c r="A3" s="109" t="s">
        <v>2</v>
      </c>
      <c r="B3" s="110"/>
      <c r="C3" s="110"/>
      <c r="D3" s="110"/>
      <c r="E3" s="110"/>
      <c r="F3" s="110"/>
      <c r="G3" s="111" t="s">
        <v>3</v>
      </c>
      <c r="H3" s="111"/>
      <c r="I3" s="141" t="s">
        <v>155</v>
      </c>
      <c r="J3" s="141"/>
      <c r="K3" s="141"/>
      <c r="L3" s="141"/>
    </row>
    <row r="4" ht="18.75" customHeight="1" spans="1:12">
      <c r="A4" s="9" t="s">
        <v>156</v>
      </c>
      <c r="B4" s="9"/>
      <c r="C4" s="9"/>
      <c r="D4" s="9"/>
      <c r="E4" s="9"/>
      <c r="F4" s="9"/>
      <c r="G4" s="9" t="s">
        <v>157</v>
      </c>
      <c r="H4" s="9"/>
      <c r="I4" s="142"/>
      <c r="J4" s="142"/>
      <c r="K4" s="142"/>
      <c r="L4" s="142"/>
    </row>
    <row r="5" s="98" customFormat="1" ht="27" spans="1:12">
      <c r="A5" s="112" t="s">
        <v>158</v>
      </c>
      <c r="B5" s="112" t="s">
        <v>159</v>
      </c>
      <c r="C5" s="113" t="s">
        <v>160</v>
      </c>
      <c r="D5" s="114" t="s">
        <v>161</v>
      </c>
      <c r="E5" s="112" t="s">
        <v>158</v>
      </c>
      <c r="F5" s="115" t="s">
        <v>162</v>
      </c>
      <c r="G5" s="116" t="s">
        <v>163</v>
      </c>
      <c r="H5" s="117" t="s">
        <v>160</v>
      </c>
      <c r="I5" s="143" t="s">
        <v>160</v>
      </c>
      <c r="J5" s="114" t="s">
        <v>164</v>
      </c>
      <c r="K5" s="144" t="s">
        <v>165</v>
      </c>
      <c r="L5" s="114" t="s">
        <v>161</v>
      </c>
    </row>
    <row r="6" ht="14.25" spans="1:12">
      <c r="A6" s="118">
        <v>1</v>
      </c>
      <c r="B6" s="19" t="s">
        <v>166</v>
      </c>
      <c r="C6" s="119">
        <v>351.19</v>
      </c>
      <c r="D6" s="120">
        <v>351.19</v>
      </c>
      <c r="E6" s="120">
        <v>1</v>
      </c>
      <c r="F6" s="121" t="s">
        <v>167</v>
      </c>
      <c r="G6" s="122" t="s">
        <v>168</v>
      </c>
      <c r="H6" s="123">
        <v>2000000</v>
      </c>
      <c r="I6" s="145">
        <v>200</v>
      </c>
      <c r="J6" s="146">
        <f>I6/10000</f>
        <v>0.02</v>
      </c>
      <c r="K6" s="147"/>
      <c r="L6" s="145">
        <f>I6+K6</f>
        <v>200</v>
      </c>
    </row>
    <row r="7" ht="14.25" spans="1:12">
      <c r="A7" s="118">
        <v>2</v>
      </c>
      <c r="B7" s="124" t="s">
        <v>169</v>
      </c>
      <c r="C7" s="119">
        <v>26068.81</v>
      </c>
      <c r="D7" s="120">
        <v>17648.81</v>
      </c>
      <c r="E7" s="120">
        <v>2</v>
      </c>
      <c r="F7" s="10" t="s">
        <v>170</v>
      </c>
      <c r="G7" s="122" t="s">
        <v>168</v>
      </c>
      <c r="H7" s="123">
        <v>113500</v>
      </c>
      <c r="I7" s="145">
        <v>11.35</v>
      </c>
      <c r="J7" s="146">
        <f t="shared" ref="J7:J44" si="0">I7/10000</f>
        <v>0.001135</v>
      </c>
      <c r="K7" s="147"/>
      <c r="L7" s="145">
        <f t="shared" ref="L7:L37" si="1">I7+K7</f>
        <v>11.35</v>
      </c>
    </row>
    <row r="8" ht="14.25" spans="1:12">
      <c r="A8" s="125"/>
      <c r="B8" s="19"/>
      <c r="C8" s="119"/>
      <c r="D8" s="120"/>
      <c r="E8" s="120">
        <v>3</v>
      </c>
      <c r="F8" s="126" t="s">
        <v>171</v>
      </c>
      <c r="G8" s="127" t="s">
        <v>172</v>
      </c>
      <c r="H8" s="123">
        <v>1000000</v>
      </c>
      <c r="I8" s="145">
        <v>100</v>
      </c>
      <c r="J8" s="146">
        <f t="shared" si="0"/>
        <v>0.01</v>
      </c>
      <c r="K8" s="147"/>
      <c r="L8" s="145">
        <f t="shared" si="1"/>
        <v>100</v>
      </c>
    </row>
    <row r="9" ht="14.25" spans="1:12">
      <c r="A9" s="128"/>
      <c r="B9" s="19"/>
      <c r="C9" s="119"/>
      <c r="D9" s="120"/>
      <c r="E9" s="120">
        <v>4</v>
      </c>
      <c r="F9" s="126" t="s">
        <v>173</v>
      </c>
      <c r="G9" s="122" t="s">
        <v>168</v>
      </c>
      <c r="H9" s="123">
        <v>1500000</v>
      </c>
      <c r="I9" s="145">
        <v>150</v>
      </c>
      <c r="J9" s="146">
        <f t="shared" si="0"/>
        <v>0.015</v>
      </c>
      <c r="K9" s="147"/>
      <c r="L9" s="145">
        <f t="shared" si="1"/>
        <v>150</v>
      </c>
    </row>
    <row r="10" ht="14.25" spans="1:12">
      <c r="A10" s="128"/>
      <c r="B10" s="19"/>
      <c r="C10" s="119"/>
      <c r="D10" s="120"/>
      <c r="E10" s="120">
        <v>5</v>
      </c>
      <c r="F10" s="129" t="s">
        <v>174</v>
      </c>
      <c r="G10" s="122" t="s">
        <v>168</v>
      </c>
      <c r="H10" s="123">
        <v>500000</v>
      </c>
      <c r="I10" s="145">
        <v>50</v>
      </c>
      <c r="J10" s="146">
        <f t="shared" si="0"/>
        <v>0.005</v>
      </c>
      <c r="K10" s="147"/>
      <c r="L10" s="145">
        <f t="shared" si="1"/>
        <v>50</v>
      </c>
    </row>
    <row r="11" ht="14.25" spans="1:12">
      <c r="A11" s="128"/>
      <c r="B11" s="19"/>
      <c r="C11" s="119"/>
      <c r="D11" s="120"/>
      <c r="E11" s="120">
        <v>6</v>
      </c>
      <c r="F11" s="121" t="s">
        <v>175</v>
      </c>
      <c r="G11" s="122" t="s">
        <v>168</v>
      </c>
      <c r="H11" s="123">
        <v>1670000</v>
      </c>
      <c r="I11" s="145">
        <v>167</v>
      </c>
      <c r="J11" s="146">
        <f t="shared" si="0"/>
        <v>0.0167</v>
      </c>
      <c r="K11" s="147"/>
      <c r="L11" s="145">
        <f t="shared" si="1"/>
        <v>167</v>
      </c>
    </row>
    <row r="12" ht="14.25" spans="1:12">
      <c r="A12" s="128"/>
      <c r="B12" s="19"/>
      <c r="C12" s="119"/>
      <c r="D12" s="120"/>
      <c r="E12" s="120">
        <v>7</v>
      </c>
      <c r="F12" s="130" t="s">
        <v>176</v>
      </c>
      <c r="G12" s="127" t="s">
        <v>172</v>
      </c>
      <c r="H12" s="123">
        <v>2082306.9</v>
      </c>
      <c r="I12" s="145">
        <v>208.23</v>
      </c>
      <c r="J12" s="146">
        <f t="shared" si="0"/>
        <v>0.020823</v>
      </c>
      <c r="K12" s="147"/>
      <c r="L12" s="145">
        <f t="shared" si="1"/>
        <v>208.23</v>
      </c>
    </row>
    <row r="13" ht="14.25" spans="1:12">
      <c r="A13" s="128"/>
      <c r="B13" s="19"/>
      <c r="C13" s="119"/>
      <c r="D13" s="120"/>
      <c r="E13" s="120">
        <v>8</v>
      </c>
      <c r="F13" s="10" t="s">
        <v>177</v>
      </c>
      <c r="G13" s="127" t="s">
        <v>178</v>
      </c>
      <c r="H13" s="123">
        <v>250180.93</v>
      </c>
      <c r="I13" s="145">
        <v>25.02</v>
      </c>
      <c r="J13" s="146">
        <f t="shared" si="0"/>
        <v>0.002502</v>
      </c>
      <c r="K13" s="147"/>
      <c r="L13" s="145">
        <f t="shared" si="1"/>
        <v>25.02</v>
      </c>
    </row>
    <row r="14" ht="14.25" spans="1:12">
      <c r="A14" s="128"/>
      <c r="B14" s="19"/>
      <c r="C14" s="119"/>
      <c r="D14" s="120"/>
      <c r="E14" s="120">
        <v>9</v>
      </c>
      <c r="F14" s="131" t="s">
        <v>179</v>
      </c>
      <c r="G14" s="127" t="s">
        <v>178</v>
      </c>
      <c r="H14" s="123">
        <f>6000000+100000</f>
        <v>6100000</v>
      </c>
      <c r="I14" s="145">
        <v>610</v>
      </c>
      <c r="J14" s="146">
        <f t="shared" si="0"/>
        <v>0.061</v>
      </c>
      <c r="K14" s="147">
        <v>600</v>
      </c>
      <c r="L14" s="145">
        <f t="shared" si="1"/>
        <v>1210</v>
      </c>
    </row>
    <row r="15" ht="14.25" spans="1:12">
      <c r="A15" s="22"/>
      <c r="B15" s="19"/>
      <c r="C15" s="119"/>
      <c r="D15" s="132"/>
      <c r="E15" s="120">
        <v>10</v>
      </c>
      <c r="F15" s="133" t="s">
        <v>180</v>
      </c>
      <c r="G15" s="122" t="s">
        <v>168</v>
      </c>
      <c r="H15" s="123">
        <v>1000000</v>
      </c>
      <c r="I15" s="145">
        <v>100</v>
      </c>
      <c r="J15" s="146">
        <f t="shared" si="0"/>
        <v>0.01</v>
      </c>
      <c r="K15" s="147"/>
      <c r="L15" s="145">
        <f t="shared" si="1"/>
        <v>100</v>
      </c>
    </row>
    <row r="16" ht="14.25" spans="1:12">
      <c r="A16" s="22"/>
      <c r="B16" s="27"/>
      <c r="C16" s="119"/>
      <c r="D16" s="132"/>
      <c r="E16" s="120">
        <v>11</v>
      </c>
      <c r="F16" s="121" t="s">
        <v>181</v>
      </c>
      <c r="G16" s="122" t="s">
        <v>168</v>
      </c>
      <c r="H16" s="123">
        <v>500000</v>
      </c>
      <c r="I16" s="145">
        <v>50</v>
      </c>
      <c r="J16" s="146">
        <f t="shared" si="0"/>
        <v>0.005</v>
      </c>
      <c r="K16" s="147"/>
      <c r="L16" s="145">
        <f t="shared" si="1"/>
        <v>50</v>
      </c>
    </row>
    <row r="17" ht="14.25" spans="1:12">
      <c r="A17" s="22"/>
      <c r="B17" s="19"/>
      <c r="C17" s="134"/>
      <c r="D17" s="132"/>
      <c r="E17" s="120">
        <v>12</v>
      </c>
      <c r="F17" s="126" t="s">
        <v>182</v>
      </c>
      <c r="G17" s="127" t="s">
        <v>172</v>
      </c>
      <c r="H17" s="123">
        <v>10000000</v>
      </c>
      <c r="I17" s="145">
        <v>1000</v>
      </c>
      <c r="J17" s="146">
        <f t="shared" si="0"/>
        <v>0.1</v>
      </c>
      <c r="K17" s="147"/>
      <c r="L17" s="145">
        <f t="shared" si="1"/>
        <v>1000</v>
      </c>
    </row>
    <row r="18" ht="14.25" spans="1:12">
      <c r="A18" s="22"/>
      <c r="B18" s="27"/>
      <c r="C18" s="135"/>
      <c r="D18" s="132"/>
      <c r="E18" s="120">
        <v>13</v>
      </c>
      <c r="F18" s="126" t="s">
        <v>183</v>
      </c>
      <c r="G18" s="127" t="s">
        <v>184</v>
      </c>
      <c r="H18" s="136">
        <f>4600000+1108655-2308655</f>
        <v>3400000</v>
      </c>
      <c r="I18" s="145">
        <v>340</v>
      </c>
      <c r="J18" s="146">
        <f t="shared" si="0"/>
        <v>0.034</v>
      </c>
      <c r="K18" s="147"/>
      <c r="L18" s="145">
        <f t="shared" si="1"/>
        <v>340</v>
      </c>
    </row>
    <row r="19" ht="14.25" spans="1:12">
      <c r="A19" s="22"/>
      <c r="B19" s="27"/>
      <c r="C19" s="135"/>
      <c r="D19" s="132"/>
      <c r="E19" s="120">
        <v>14</v>
      </c>
      <c r="F19" s="126" t="s">
        <v>185</v>
      </c>
      <c r="G19" s="122" t="s">
        <v>168</v>
      </c>
      <c r="H19" s="123">
        <v>1100000</v>
      </c>
      <c r="I19" s="145">
        <v>110</v>
      </c>
      <c r="J19" s="146">
        <f t="shared" si="0"/>
        <v>0.011</v>
      </c>
      <c r="K19" s="147"/>
      <c r="L19" s="145">
        <f t="shared" si="1"/>
        <v>110</v>
      </c>
    </row>
    <row r="20" ht="14.25" spans="1:12">
      <c r="A20" s="22"/>
      <c r="B20" s="27"/>
      <c r="C20" s="135"/>
      <c r="D20" s="132"/>
      <c r="E20" s="120">
        <v>15</v>
      </c>
      <c r="F20" s="121" t="s">
        <v>186</v>
      </c>
      <c r="G20" s="122" t="s">
        <v>168</v>
      </c>
      <c r="H20" s="123">
        <v>1000000</v>
      </c>
      <c r="I20" s="148">
        <v>100</v>
      </c>
      <c r="J20" s="146">
        <f t="shared" si="0"/>
        <v>0.01</v>
      </c>
      <c r="K20" s="147"/>
      <c r="L20" s="145">
        <f t="shared" si="1"/>
        <v>100</v>
      </c>
    </row>
    <row r="21" ht="14.25" spans="1:12">
      <c r="A21" s="22"/>
      <c r="B21" s="27"/>
      <c r="C21" s="135"/>
      <c r="D21" s="132"/>
      <c r="E21" s="120">
        <v>16</v>
      </c>
      <c r="F21" s="126" t="s">
        <v>187</v>
      </c>
      <c r="G21" s="122" t="s">
        <v>168</v>
      </c>
      <c r="H21" s="123">
        <f>4700000-1000000-1350000-1152000</f>
        <v>1198000</v>
      </c>
      <c r="I21" s="145">
        <v>119.8</v>
      </c>
      <c r="J21" s="146">
        <f t="shared" si="0"/>
        <v>0.01198</v>
      </c>
      <c r="K21" s="147"/>
      <c r="L21" s="145">
        <f t="shared" si="1"/>
        <v>119.8</v>
      </c>
    </row>
    <row r="22" ht="14.25" spans="1:12">
      <c r="A22" s="22"/>
      <c r="B22" s="27"/>
      <c r="C22" s="135"/>
      <c r="D22" s="132"/>
      <c r="E22" s="120">
        <v>17</v>
      </c>
      <c r="F22" s="126" t="s">
        <v>188</v>
      </c>
      <c r="G22" s="122" t="s">
        <v>168</v>
      </c>
      <c r="H22" s="123">
        <v>4380000</v>
      </c>
      <c r="I22" s="145">
        <v>438</v>
      </c>
      <c r="J22" s="146">
        <f t="shared" si="0"/>
        <v>0.0438</v>
      </c>
      <c r="K22" s="147"/>
      <c r="L22" s="145">
        <f t="shared" si="1"/>
        <v>438</v>
      </c>
    </row>
    <row r="23" ht="14.25" spans="1:12">
      <c r="A23" s="22"/>
      <c r="B23" s="27"/>
      <c r="C23" s="135"/>
      <c r="D23" s="132"/>
      <c r="E23" s="120">
        <v>18</v>
      </c>
      <c r="F23" s="121" t="s">
        <v>189</v>
      </c>
      <c r="G23" s="122" t="s">
        <v>168</v>
      </c>
      <c r="H23" s="123">
        <v>1000000</v>
      </c>
      <c r="I23" s="145">
        <v>100</v>
      </c>
      <c r="J23" s="146">
        <f t="shared" si="0"/>
        <v>0.01</v>
      </c>
      <c r="K23" s="147"/>
      <c r="L23" s="145">
        <f t="shared" si="1"/>
        <v>100</v>
      </c>
    </row>
    <row r="24" ht="14.25" spans="1:12">
      <c r="A24" s="22"/>
      <c r="B24" s="27"/>
      <c r="C24" s="135"/>
      <c r="D24" s="132"/>
      <c r="E24" s="120">
        <v>19</v>
      </c>
      <c r="F24" s="10" t="s">
        <v>190</v>
      </c>
      <c r="G24" s="127" t="s">
        <v>184</v>
      </c>
      <c r="H24" s="123">
        <v>1600000</v>
      </c>
      <c r="I24" s="145">
        <v>160</v>
      </c>
      <c r="J24" s="146">
        <f t="shared" si="0"/>
        <v>0.016</v>
      </c>
      <c r="K24" s="147"/>
      <c r="L24" s="145">
        <f t="shared" si="1"/>
        <v>160</v>
      </c>
    </row>
    <row r="25" ht="14.25" spans="1:12">
      <c r="A25" s="22"/>
      <c r="B25" s="27"/>
      <c r="C25" s="119"/>
      <c r="D25" s="132" t="s">
        <v>121</v>
      </c>
      <c r="E25" s="120">
        <v>20</v>
      </c>
      <c r="F25" s="121" t="s">
        <v>191</v>
      </c>
      <c r="G25" s="127" t="s">
        <v>184</v>
      </c>
      <c r="H25" s="123">
        <v>5000000</v>
      </c>
      <c r="I25" s="145">
        <v>500</v>
      </c>
      <c r="J25" s="146">
        <f t="shared" si="0"/>
        <v>0.05</v>
      </c>
      <c r="K25" s="147">
        <v>-500</v>
      </c>
      <c r="L25" s="145">
        <f t="shared" si="1"/>
        <v>0</v>
      </c>
    </row>
    <row r="26" ht="14.25" spans="1:12">
      <c r="A26" s="22"/>
      <c r="B26" s="27"/>
      <c r="C26" s="119"/>
      <c r="D26" s="132"/>
      <c r="E26" s="120">
        <v>21</v>
      </c>
      <c r="F26" s="121" t="s">
        <v>192</v>
      </c>
      <c r="G26" s="122" t="s">
        <v>168</v>
      </c>
      <c r="H26" s="123">
        <v>1000000</v>
      </c>
      <c r="I26" s="145">
        <v>100</v>
      </c>
      <c r="J26" s="146">
        <f t="shared" si="0"/>
        <v>0.01</v>
      </c>
      <c r="K26" s="147"/>
      <c r="L26" s="145">
        <f t="shared" si="1"/>
        <v>100</v>
      </c>
    </row>
    <row r="27" ht="14.25" spans="1:12">
      <c r="A27" s="22"/>
      <c r="B27" s="27"/>
      <c r="C27" s="119"/>
      <c r="D27" s="132"/>
      <c r="E27" s="120">
        <v>22</v>
      </c>
      <c r="F27" s="121" t="s">
        <v>193</v>
      </c>
      <c r="G27" s="122" t="s">
        <v>168</v>
      </c>
      <c r="H27" s="123">
        <v>1035000</v>
      </c>
      <c r="I27" s="145">
        <v>103.5</v>
      </c>
      <c r="J27" s="146">
        <f t="shared" si="0"/>
        <v>0.01035</v>
      </c>
      <c r="K27" s="147"/>
      <c r="L27" s="145">
        <f t="shared" si="1"/>
        <v>103.5</v>
      </c>
    </row>
    <row r="28" ht="14.25" spans="1:12">
      <c r="A28" s="22"/>
      <c r="B28" s="27"/>
      <c r="C28" s="119"/>
      <c r="D28" s="132"/>
      <c r="E28" s="120">
        <v>23</v>
      </c>
      <c r="F28" s="121" t="s">
        <v>194</v>
      </c>
      <c r="G28" s="127" t="s">
        <v>172</v>
      </c>
      <c r="H28" s="123">
        <v>1000000</v>
      </c>
      <c r="I28" s="145">
        <v>100</v>
      </c>
      <c r="J28" s="146">
        <f t="shared" si="0"/>
        <v>0.01</v>
      </c>
      <c r="K28" s="147"/>
      <c r="L28" s="145">
        <f t="shared" si="1"/>
        <v>100</v>
      </c>
    </row>
    <row r="29" ht="14.25" spans="1:12">
      <c r="A29" s="22"/>
      <c r="B29" s="27"/>
      <c r="C29" s="119"/>
      <c r="D29" s="132"/>
      <c r="E29" s="120">
        <v>24</v>
      </c>
      <c r="F29" s="121" t="s">
        <v>195</v>
      </c>
      <c r="G29" s="122" t="s">
        <v>168</v>
      </c>
      <c r="H29" s="123">
        <v>2000000</v>
      </c>
      <c r="I29" s="145">
        <v>200</v>
      </c>
      <c r="J29" s="146">
        <f t="shared" si="0"/>
        <v>0.02</v>
      </c>
      <c r="K29" s="147"/>
      <c r="L29" s="145">
        <f t="shared" si="1"/>
        <v>200</v>
      </c>
    </row>
    <row r="30" ht="14.25" spans="1:12">
      <c r="A30" s="22"/>
      <c r="B30" s="27"/>
      <c r="C30" s="119"/>
      <c r="D30" s="132"/>
      <c r="E30" s="120">
        <v>25</v>
      </c>
      <c r="F30" s="121" t="s">
        <v>196</v>
      </c>
      <c r="G30" s="122" t="s">
        <v>168</v>
      </c>
      <c r="H30" s="123">
        <v>1000000</v>
      </c>
      <c r="I30" s="149">
        <v>100</v>
      </c>
      <c r="J30" s="146">
        <f t="shared" si="0"/>
        <v>0.01</v>
      </c>
      <c r="K30" s="147"/>
      <c r="L30" s="145">
        <f t="shared" si="1"/>
        <v>100</v>
      </c>
    </row>
    <row r="31" ht="14.25" spans="1:12">
      <c r="A31" s="22"/>
      <c r="B31" s="27"/>
      <c r="C31" s="119"/>
      <c r="D31" s="132"/>
      <c r="E31" s="120">
        <v>26</v>
      </c>
      <c r="F31" s="121" t="s">
        <v>197</v>
      </c>
      <c r="G31" s="122" t="s">
        <v>168</v>
      </c>
      <c r="H31" s="123">
        <f>2101012.17-718495.2-350000-9476-50000-300000+8528.4-100000</f>
        <v>581569.37</v>
      </c>
      <c r="I31" s="145">
        <v>58.16</v>
      </c>
      <c r="J31" s="146">
        <f t="shared" si="0"/>
        <v>0.005816</v>
      </c>
      <c r="K31" s="147">
        <f>76.27-9</f>
        <v>67.27</v>
      </c>
      <c r="L31" s="145">
        <f t="shared" si="1"/>
        <v>125.43</v>
      </c>
    </row>
    <row r="32" ht="14.25" spans="1:12">
      <c r="A32" s="22"/>
      <c r="B32" s="27"/>
      <c r="C32" s="119"/>
      <c r="D32" s="132"/>
      <c r="E32" s="120">
        <v>27</v>
      </c>
      <c r="F32" s="121" t="s">
        <v>198</v>
      </c>
      <c r="G32" s="122" t="s">
        <v>199</v>
      </c>
      <c r="H32" s="123">
        <v>4000000</v>
      </c>
      <c r="I32" s="145">
        <v>400</v>
      </c>
      <c r="J32" s="146">
        <f t="shared" si="0"/>
        <v>0.04</v>
      </c>
      <c r="K32" s="147"/>
      <c r="L32" s="145">
        <f t="shared" si="1"/>
        <v>400</v>
      </c>
    </row>
    <row r="33" ht="14.25" spans="1:12">
      <c r="A33" s="22"/>
      <c r="B33" s="27"/>
      <c r="C33" s="119"/>
      <c r="D33" s="132"/>
      <c r="E33" s="120">
        <v>28</v>
      </c>
      <c r="F33" s="121" t="s">
        <v>200</v>
      </c>
      <c r="G33" s="122" t="s">
        <v>201</v>
      </c>
      <c r="H33" s="123">
        <v>300000</v>
      </c>
      <c r="I33" s="145">
        <v>30</v>
      </c>
      <c r="J33" s="146">
        <f t="shared" si="0"/>
        <v>0.003</v>
      </c>
      <c r="K33" s="147"/>
      <c r="L33" s="145">
        <f t="shared" si="1"/>
        <v>30</v>
      </c>
    </row>
    <row r="34" ht="14.25" spans="1:12">
      <c r="A34" s="22"/>
      <c r="B34" s="27"/>
      <c r="C34" s="135"/>
      <c r="D34" s="132"/>
      <c r="E34" s="120">
        <v>29</v>
      </c>
      <c r="F34" s="121" t="s">
        <v>202</v>
      </c>
      <c r="G34" s="127" t="s">
        <v>184</v>
      </c>
      <c r="H34" s="123">
        <v>2000000</v>
      </c>
      <c r="I34" s="145">
        <v>200</v>
      </c>
      <c r="J34" s="146">
        <f t="shared" si="0"/>
        <v>0.02</v>
      </c>
      <c r="K34" s="147"/>
      <c r="L34" s="145">
        <f t="shared" si="1"/>
        <v>200</v>
      </c>
    </row>
    <row r="35" ht="14.25" spans="1:12">
      <c r="A35" s="22"/>
      <c r="B35" s="27"/>
      <c r="C35" s="135"/>
      <c r="D35" s="132"/>
      <c r="E35" s="120">
        <v>30</v>
      </c>
      <c r="F35" s="126" t="s">
        <v>203</v>
      </c>
      <c r="G35" s="127" t="s">
        <v>204</v>
      </c>
      <c r="H35" s="123">
        <f>2600000+670000</f>
        <v>3270000</v>
      </c>
      <c r="I35" s="145">
        <v>327</v>
      </c>
      <c r="J35" s="146">
        <f t="shared" si="0"/>
        <v>0.0327</v>
      </c>
      <c r="K35" s="147"/>
      <c r="L35" s="145">
        <f t="shared" si="1"/>
        <v>327</v>
      </c>
    </row>
    <row r="36" ht="14.25" spans="1:12">
      <c r="A36" s="22"/>
      <c r="B36" s="27"/>
      <c r="C36" s="135"/>
      <c r="D36" s="132"/>
      <c r="E36" s="120">
        <v>31</v>
      </c>
      <c r="F36" s="10" t="s">
        <v>205</v>
      </c>
      <c r="G36" s="122" t="s">
        <v>168</v>
      </c>
      <c r="H36" s="123">
        <v>2000000</v>
      </c>
      <c r="I36" s="145">
        <v>200</v>
      </c>
      <c r="J36" s="146">
        <f t="shared" si="0"/>
        <v>0.02</v>
      </c>
      <c r="K36" s="147"/>
      <c r="L36" s="145">
        <f t="shared" si="1"/>
        <v>200</v>
      </c>
    </row>
    <row r="37" ht="14.25" spans="1:12">
      <c r="A37" s="22"/>
      <c r="B37" s="27"/>
      <c r="C37" s="135"/>
      <c r="D37" s="132"/>
      <c r="E37" s="120">
        <v>32</v>
      </c>
      <c r="F37" s="126" t="s">
        <v>206</v>
      </c>
      <c r="G37" s="122" t="s">
        <v>168</v>
      </c>
      <c r="H37" s="123">
        <v>150000</v>
      </c>
      <c r="I37" s="145">
        <v>15</v>
      </c>
      <c r="J37" s="146">
        <f t="shared" si="0"/>
        <v>0.0015</v>
      </c>
      <c r="K37" s="147"/>
      <c r="L37" s="145">
        <f t="shared" si="1"/>
        <v>15</v>
      </c>
    </row>
    <row r="38" ht="14.25" spans="1:12">
      <c r="A38" s="22"/>
      <c r="B38" s="27"/>
      <c r="C38" s="135"/>
      <c r="D38" s="132"/>
      <c r="E38" s="120">
        <v>33</v>
      </c>
      <c r="F38" s="133" t="s">
        <v>207</v>
      </c>
      <c r="G38" s="122" t="s">
        <v>168</v>
      </c>
      <c r="H38" s="123">
        <v>200000</v>
      </c>
      <c r="I38" s="145">
        <v>20</v>
      </c>
      <c r="J38" s="146">
        <f t="shared" si="0"/>
        <v>0.002</v>
      </c>
      <c r="K38" s="147"/>
      <c r="L38" s="145">
        <f t="shared" ref="L38:L53" si="2">I38+K38</f>
        <v>20</v>
      </c>
    </row>
    <row r="39" ht="14.25" spans="1:12">
      <c r="A39" s="22"/>
      <c r="B39" s="27"/>
      <c r="C39" s="135"/>
      <c r="D39" s="132"/>
      <c r="E39" s="120">
        <v>34</v>
      </c>
      <c r="F39" s="133" t="s">
        <v>208</v>
      </c>
      <c r="G39" s="122" t="s">
        <v>168</v>
      </c>
      <c r="H39" s="123">
        <v>150000</v>
      </c>
      <c r="I39" s="145">
        <v>15</v>
      </c>
      <c r="J39" s="146">
        <f t="shared" si="0"/>
        <v>0.0015</v>
      </c>
      <c r="K39" s="147"/>
      <c r="L39" s="145">
        <f t="shared" si="2"/>
        <v>15</v>
      </c>
    </row>
    <row r="40" ht="14.25" spans="1:12">
      <c r="A40" s="22"/>
      <c r="B40" s="27"/>
      <c r="C40" s="135"/>
      <c r="D40" s="132"/>
      <c r="E40" s="120">
        <v>35</v>
      </c>
      <c r="F40" s="126" t="s">
        <v>209</v>
      </c>
      <c r="G40" s="122" t="s">
        <v>168</v>
      </c>
      <c r="H40" s="123">
        <v>1000000</v>
      </c>
      <c r="I40" s="145">
        <v>100</v>
      </c>
      <c r="J40" s="146">
        <f t="shared" si="0"/>
        <v>0.01</v>
      </c>
      <c r="K40" s="147"/>
      <c r="L40" s="145">
        <f t="shared" si="2"/>
        <v>100</v>
      </c>
    </row>
    <row r="41" ht="14.25" spans="1:12">
      <c r="A41" s="22"/>
      <c r="B41" s="27"/>
      <c r="C41" s="135"/>
      <c r="D41" s="132"/>
      <c r="E41" s="120">
        <v>36</v>
      </c>
      <c r="F41" s="10" t="s">
        <v>210</v>
      </c>
      <c r="G41" s="122" t="s">
        <v>168</v>
      </c>
      <c r="H41" s="123">
        <v>1800000</v>
      </c>
      <c r="I41" s="145">
        <v>180</v>
      </c>
      <c r="J41" s="146">
        <f t="shared" si="0"/>
        <v>0.018</v>
      </c>
      <c r="K41" s="147"/>
      <c r="L41" s="145">
        <f t="shared" si="2"/>
        <v>180</v>
      </c>
    </row>
    <row r="42" ht="14.25" spans="1:12">
      <c r="A42" s="22"/>
      <c r="B42" s="27"/>
      <c r="C42" s="135"/>
      <c r="D42" s="132"/>
      <c r="E42" s="120">
        <v>37</v>
      </c>
      <c r="F42" s="121" t="s">
        <v>211</v>
      </c>
      <c r="G42" s="122" t="s">
        <v>168</v>
      </c>
      <c r="H42" s="123">
        <f>7000000-2000000</f>
        <v>5000000</v>
      </c>
      <c r="I42" s="145">
        <v>500</v>
      </c>
      <c r="J42" s="146">
        <f t="shared" si="0"/>
        <v>0.05</v>
      </c>
      <c r="K42" s="147">
        <v>-200</v>
      </c>
      <c r="L42" s="145">
        <f t="shared" si="2"/>
        <v>300</v>
      </c>
    </row>
    <row r="43" ht="14.25" spans="1:12">
      <c r="A43" s="22"/>
      <c r="B43" s="27"/>
      <c r="C43" s="135"/>
      <c r="D43" s="132"/>
      <c r="E43" s="120">
        <v>38</v>
      </c>
      <c r="F43" s="121" t="s">
        <v>212</v>
      </c>
      <c r="G43" s="122" t="s">
        <v>168</v>
      </c>
      <c r="H43" s="123">
        <v>1000000</v>
      </c>
      <c r="I43" s="145">
        <v>100</v>
      </c>
      <c r="J43" s="146">
        <f t="shared" si="0"/>
        <v>0.01</v>
      </c>
      <c r="K43" s="147"/>
      <c r="L43" s="145">
        <f t="shared" si="2"/>
        <v>100</v>
      </c>
    </row>
    <row r="44" ht="14.25" spans="1:12">
      <c r="A44" s="22"/>
      <c r="B44" s="27"/>
      <c r="C44" s="135"/>
      <c r="D44" s="132"/>
      <c r="E44" s="120">
        <v>39</v>
      </c>
      <c r="F44" s="10" t="s">
        <v>213</v>
      </c>
      <c r="G44" s="127" t="s">
        <v>184</v>
      </c>
      <c r="H44" s="123">
        <v>500000</v>
      </c>
      <c r="I44" s="145">
        <v>50</v>
      </c>
      <c r="J44" s="146">
        <f t="shared" si="0"/>
        <v>0.005</v>
      </c>
      <c r="K44" s="147"/>
      <c r="L44" s="145">
        <f t="shared" si="2"/>
        <v>50</v>
      </c>
    </row>
    <row r="45" ht="14.25" spans="1:12">
      <c r="A45" s="22"/>
      <c r="B45" s="27"/>
      <c r="C45" s="135"/>
      <c r="D45" s="132"/>
      <c r="E45" s="120">
        <v>40</v>
      </c>
      <c r="F45" s="10" t="s">
        <v>214</v>
      </c>
      <c r="G45" s="122" t="s">
        <v>168</v>
      </c>
      <c r="H45" s="123">
        <v>1200000</v>
      </c>
      <c r="I45" s="145">
        <v>120</v>
      </c>
      <c r="J45" s="146">
        <f t="shared" ref="J45:J58" si="3">I45/10000</f>
        <v>0.012</v>
      </c>
      <c r="K45" s="147"/>
      <c r="L45" s="145">
        <f t="shared" si="2"/>
        <v>120</v>
      </c>
    </row>
    <row r="46" customFormat="1" ht="14.25" spans="1:12">
      <c r="A46" s="22"/>
      <c r="B46" s="27"/>
      <c r="C46" s="135"/>
      <c r="D46" s="132"/>
      <c r="E46" s="120">
        <v>41</v>
      </c>
      <c r="F46" s="10" t="s">
        <v>215</v>
      </c>
      <c r="G46" s="127" t="s">
        <v>172</v>
      </c>
      <c r="H46" s="123">
        <v>500000</v>
      </c>
      <c r="I46" s="145">
        <v>50</v>
      </c>
      <c r="J46" s="146">
        <f t="shared" si="3"/>
        <v>0.005</v>
      </c>
      <c r="K46" s="147"/>
      <c r="L46" s="145">
        <f t="shared" si="2"/>
        <v>50</v>
      </c>
    </row>
    <row r="47" customFormat="1" ht="14.25" spans="1:12">
      <c r="A47" s="22"/>
      <c r="B47" s="27"/>
      <c r="C47" s="135"/>
      <c r="D47" s="132"/>
      <c r="E47" s="120">
        <v>42</v>
      </c>
      <c r="F47" s="10" t="s">
        <v>216</v>
      </c>
      <c r="G47" s="127" t="s">
        <v>172</v>
      </c>
      <c r="H47" s="123">
        <v>500000</v>
      </c>
      <c r="I47" s="145">
        <v>50</v>
      </c>
      <c r="J47" s="146">
        <f t="shared" si="3"/>
        <v>0.005</v>
      </c>
      <c r="K47" s="147"/>
      <c r="L47" s="145">
        <f t="shared" si="2"/>
        <v>50</v>
      </c>
    </row>
    <row r="48" customFormat="1" ht="14.25" spans="1:12">
      <c r="A48" s="22"/>
      <c r="B48" s="27"/>
      <c r="C48" s="135"/>
      <c r="D48" s="132"/>
      <c r="E48" s="120">
        <v>43</v>
      </c>
      <c r="F48" s="10" t="s">
        <v>217</v>
      </c>
      <c r="G48" s="127" t="s">
        <v>172</v>
      </c>
      <c r="H48" s="123">
        <f>3000000-1000000</f>
        <v>2000000</v>
      </c>
      <c r="I48" s="145">
        <v>200</v>
      </c>
      <c r="J48" s="146">
        <f t="shared" si="3"/>
        <v>0.02</v>
      </c>
      <c r="K48" s="147">
        <v>-200</v>
      </c>
      <c r="L48" s="145">
        <f t="shared" si="2"/>
        <v>0</v>
      </c>
    </row>
    <row r="49" customFormat="1" ht="14.25" spans="1:12">
      <c r="A49" s="22"/>
      <c r="B49" s="27"/>
      <c r="C49" s="135"/>
      <c r="D49" s="132"/>
      <c r="E49" s="120">
        <v>44</v>
      </c>
      <c r="F49" s="10" t="s">
        <v>218</v>
      </c>
      <c r="G49" s="127" t="s">
        <v>184</v>
      </c>
      <c r="H49" s="123">
        <v>2000000</v>
      </c>
      <c r="I49" s="150">
        <v>200</v>
      </c>
      <c r="J49" s="146">
        <f t="shared" si="3"/>
        <v>0.02</v>
      </c>
      <c r="K49" s="147"/>
      <c r="L49" s="145">
        <f t="shared" si="2"/>
        <v>200</v>
      </c>
    </row>
    <row r="50" customFormat="1" ht="14.25" spans="1:12">
      <c r="A50" s="22"/>
      <c r="B50" s="27"/>
      <c r="C50" s="135"/>
      <c r="D50" s="132"/>
      <c r="E50" s="120">
        <v>45</v>
      </c>
      <c r="F50" s="10" t="s">
        <v>219</v>
      </c>
      <c r="G50" s="127" t="s">
        <v>220</v>
      </c>
      <c r="H50" s="123">
        <v>11650000</v>
      </c>
      <c r="I50" s="150">
        <v>1165</v>
      </c>
      <c r="J50" s="146">
        <f t="shared" si="3"/>
        <v>0.1165</v>
      </c>
      <c r="K50" s="147"/>
      <c r="L50" s="145">
        <f t="shared" si="2"/>
        <v>1165</v>
      </c>
    </row>
    <row r="51" customFormat="1" ht="14.25" spans="1:12">
      <c r="A51" s="22"/>
      <c r="B51" s="27"/>
      <c r="C51" s="135"/>
      <c r="D51" s="132"/>
      <c r="E51" s="120">
        <v>46</v>
      </c>
      <c r="F51" s="10" t="s">
        <v>221</v>
      </c>
      <c r="G51" s="137" t="s">
        <v>168</v>
      </c>
      <c r="H51" s="138">
        <v>1000000</v>
      </c>
      <c r="I51" s="145">
        <v>100</v>
      </c>
      <c r="J51" s="146">
        <f t="shared" si="3"/>
        <v>0.01</v>
      </c>
      <c r="K51" s="147"/>
      <c r="L51" s="145">
        <f t="shared" si="2"/>
        <v>100</v>
      </c>
    </row>
    <row r="52" customFormat="1" ht="14.25" spans="1:12">
      <c r="A52" s="22"/>
      <c r="B52" s="27"/>
      <c r="C52" s="135"/>
      <c r="D52" s="132"/>
      <c r="E52" s="120">
        <v>47</v>
      </c>
      <c r="F52" s="10" t="s">
        <v>222</v>
      </c>
      <c r="G52" s="137" t="s">
        <v>168</v>
      </c>
      <c r="H52" s="138">
        <v>10000000</v>
      </c>
      <c r="I52" s="145">
        <v>1000</v>
      </c>
      <c r="J52" s="146">
        <f t="shared" si="3"/>
        <v>0.1</v>
      </c>
      <c r="K52" s="147">
        <v>-500</v>
      </c>
      <c r="L52" s="145">
        <f t="shared" si="2"/>
        <v>500</v>
      </c>
    </row>
    <row r="53" customFormat="1" ht="14.25" spans="1:12">
      <c r="A53" s="22"/>
      <c r="B53" s="27"/>
      <c r="C53" s="135"/>
      <c r="D53" s="132"/>
      <c r="E53" s="120">
        <v>48</v>
      </c>
      <c r="F53" s="10" t="s">
        <v>223</v>
      </c>
      <c r="G53" s="24" t="s">
        <v>172</v>
      </c>
      <c r="H53" s="138">
        <f>2000000-200000</f>
        <v>1800000</v>
      </c>
      <c r="I53" s="145">
        <v>180</v>
      </c>
      <c r="J53" s="146">
        <f t="shared" si="3"/>
        <v>0.018</v>
      </c>
      <c r="K53" s="147"/>
      <c r="L53" s="145">
        <f t="shared" si="2"/>
        <v>180</v>
      </c>
    </row>
    <row r="54" customFormat="1" ht="14.25" spans="1:12">
      <c r="A54" s="22"/>
      <c r="B54" s="27"/>
      <c r="C54" s="135"/>
      <c r="D54" s="132"/>
      <c r="E54" s="120">
        <v>49</v>
      </c>
      <c r="F54" s="10" t="s">
        <v>224</v>
      </c>
      <c r="G54" s="137" t="s">
        <v>168</v>
      </c>
      <c r="H54" s="138">
        <v>1500000</v>
      </c>
      <c r="I54" s="145">
        <v>150</v>
      </c>
      <c r="J54" s="146">
        <f t="shared" si="3"/>
        <v>0.015</v>
      </c>
      <c r="K54" s="147"/>
      <c r="L54" s="145">
        <f t="shared" ref="L54:L64" si="4">I54+K54</f>
        <v>150</v>
      </c>
    </row>
    <row r="55" customFormat="1" ht="14.25" spans="1:12">
      <c r="A55" s="22"/>
      <c r="B55" s="27"/>
      <c r="C55" s="135"/>
      <c r="D55" s="132"/>
      <c r="E55" s="120">
        <v>50</v>
      </c>
      <c r="F55" s="10" t="s">
        <v>225</v>
      </c>
      <c r="G55" s="137" t="s">
        <v>168</v>
      </c>
      <c r="H55" s="138">
        <f>7020000+2300000</f>
        <v>9320000</v>
      </c>
      <c r="I55" s="145">
        <v>932</v>
      </c>
      <c r="J55" s="146">
        <f t="shared" si="3"/>
        <v>0.0932</v>
      </c>
      <c r="K55" s="147"/>
      <c r="L55" s="145">
        <f t="shared" si="4"/>
        <v>932</v>
      </c>
    </row>
    <row r="56" customFormat="1" ht="14.25" spans="1:12">
      <c r="A56" s="22"/>
      <c r="B56" s="27"/>
      <c r="C56" s="135"/>
      <c r="D56" s="132"/>
      <c r="E56" s="120">
        <v>51</v>
      </c>
      <c r="F56" s="139" t="s">
        <v>226</v>
      </c>
      <c r="G56" s="137" t="s">
        <v>168</v>
      </c>
      <c r="H56" s="138">
        <f>1300000+150000</f>
        <v>1450000</v>
      </c>
      <c r="I56" s="145">
        <v>145</v>
      </c>
      <c r="J56" s="146">
        <f t="shared" si="3"/>
        <v>0.0145</v>
      </c>
      <c r="K56" s="147"/>
      <c r="L56" s="145">
        <f t="shared" si="4"/>
        <v>145</v>
      </c>
    </row>
    <row r="57" customFormat="1" ht="14.25" spans="1:12">
      <c r="A57" s="22"/>
      <c r="B57" s="27"/>
      <c r="C57" s="135"/>
      <c r="D57" s="132"/>
      <c r="E57" s="120">
        <v>52</v>
      </c>
      <c r="F57" s="10" t="s">
        <v>227</v>
      </c>
      <c r="G57" s="137" t="s">
        <v>168</v>
      </c>
      <c r="H57" s="138">
        <f>683000+220000</f>
        <v>903000</v>
      </c>
      <c r="I57" s="145">
        <v>90.3</v>
      </c>
      <c r="J57" s="146">
        <f t="shared" si="3"/>
        <v>0.00903</v>
      </c>
      <c r="K57" s="147"/>
      <c r="L57" s="145">
        <f t="shared" si="4"/>
        <v>90.3</v>
      </c>
    </row>
    <row r="58" customFormat="1" ht="14.25" spans="1:12">
      <c r="A58" s="22"/>
      <c r="B58" s="27"/>
      <c r="C58" s="135"/>
      <c r="D58" s="132"/>
      <c r="E58" s="120">
        <v>53</v>
      </c>
      <c r="F58" s="10" t="s">
        <v>228</v>
      </c>
      <c r="G58" s="24" t="s">
        <v>172</v>
      </c>
      <c r="H58" s="138">
        <v>1000000</v>
      </c>
      <c r="I58" s="145">
        <v>100</v>
      </c>
      <c r="J58" s="146">
        <f t="shared" si="3"/>
        <v>0.01</v>
      </c>
      <c r="K58" s="147"/>
      <c r="L58" s="145">
        <f t="shared" si="4"/>
        <v>100</v>
      </c>
    </row>
    <row r="59" customFormat="1" ht="14.25" spans="1:12">
      <c r="A59" s="22"/>
      <c r="B59" s="27"/>
      <c r="C59" s="135"/>
      <c r="D59" s="132"/>
      <c r="E59" s="120">
        <v>54</v>
      </c>
      <c r="F59" s="10" t="s">
        <v>229</v>
      </c>
      <c r="G59" s="24" t="s">
        <v>184</v>
      </c>
      <c r="H59" s="138">
        <f>2400000+600000+600000</f>
        <v>3600000</v>
      </c>
      <c r="I59" s="146">
        <v>360</v>
      </c>
      <c r="J59" s="146"/>
      <c r="K59" s="147"/>
      <c r="L59" s="145">
        <f t="shared" si="4"/>
        <v>360</v>
      </c>
    </row>
    <row r="60" customFormat="1" ht="14.25" spans="1:12">
      <c r="A60" s="22"/>
      <c r="B60" s="27"/>
      <c r="C60" s="135"/>
      <c r="D60" s="132"/>
      <c r="E60" s="120">
        <v>55</v>
      </c>
      <c r="F60" s="10" t="s">
        <v>230</v>
      </c>
      <c r="G60" s="137" t="s">
        <v>168</v>
      </c>
      <c r="H60" s="138">
        <v>1500000</v>
      </c>
      <c r="I60" s="146">
        <v>150</v>
      </c>
      <c r="J60" s="146"/>
      <c r="K60" s="147"/>
      <c r="L60" s="145">
        <f t="shared" si="4"/>
        <v>150</v>
      </c>
    </row>
    <row r="61" customFormat="1" ht="14.25" spans="1:12">
      <c r="A61" s="22"/>
      <c r="B61" s="27"/>
      <c r="C61" s="135"/>
      <c r="D61" s="132"/>
      <c r="E61" s="120">
        <v>56</v>
      </c>
      <c r="F61" s="10" t="s">
        <v>231</v>
      </c>
      <c r="G61" s="24" t="s">
        <v>172</v>
      </c>
      <c r="H61" s="138">
        <v>1265975.2</v>
      </c>
      <c r="I61" s="146">
        <v>126.6</v>
      </c>
      <c r="J61" s="146"/>
      <c r="K61" s="147"/>
      <c r="L61" s="145">
        <f t="shared" si="4"/>
        <v>126.6</v>
      </c>
    </row>
    <row r="62" customFormat="1" ht="14.25" spans="1:12">
      <c r="A62" s="22"/>
      <c r="B62" s="27"/>
      <c r="C62" s="135"/>
      <c r="D62" s="132"/>
      <c r="E62" s="120">
        <v>57</v>
      </c>
      <c r="F62" s="10" t="s">
        <v>232</v>
      </c>
      <c r="G62" s="24" t="s">
        <v>172</v>
      </c>
      <c r="H62" s="138">
        <v>1279520</v>
      </c>
      <c r="I62" s="146">
        <v>127.95</v>
      </c>
      <c r="J62" s="146"/>
      <c r="K62" s="147"/>
      <c r="L62" s="145">
        <f t="shared" si="4"/>
        <v>127.95</v>
      </c>
    </row>
    <row r="63" customFormat="1" ht="14.25" spans="1:12">
      <c r="A63" s="22"/>
      <c r="B63" s="27"/>
      <c r="C63" s="135"/>
      <c r="D63" s="132"/>
      <c r="E63" s="120">
        <v>58</v>
      </c>
      <c r="F63" s="10" t="s">
        <v>233</v>
      </c>
      <c r="G63" s="137" t="s">
        <v>168</v>
      </c>
      <c r="H63" s="138">
        <v>2000000</v>
      </c>
      <c r="I63" s="146">
        <v>200</v>
      </c>
      <c r="J63" s="146"/>
      <c r="K63" s="147"/>
      <c r="L63" s="145">
        <f t="shared" si="4"/>
        <v>200</v>
      </c>
    </row>
    <row r="64" customFormat="1" ht="14.25" spans="1:12">
      <c r="A64" s="22"/>
      <c r="B64" s="27"/>
      <c r="C64" s="135"/>
      <c r="D64" s="132"/>
      <c r="E64" s="120">
        <v>59</v>
      </c>
      <c r="F64" s="10" t="s">
        <v>234</v>
      </c>
      <c r="G64" s="137" t="s">
        <v>168</v>
      </c>
      <c r="H64" s="138">
        <v>2500000</v>
      </c>
      <c r="I64" s="146">
        <v>250</v>
      </c>
      <c r="J64" s="146"/>
      <c r="K64" s="147"/>
      <c r="L64" s="145">
        <f t="shared" si="4"/>
        <v>250</v>
      </c>
    </row>
    <row r="65" s="99" customFormat="1" ht="14.25" spans="1:12">
      <c r="A65" s="22"/>
      <c r="B65" s="27"/>
      <c r="C65" s="135"/>
      <c r="D65" s="132"/>
      <c r="E65" s="120">
        <v>60</v>
      </c>
      <c r="F65" s="10" t="s">
        <v>235</v>
      </c>
      <c r="G65" s="137" t="s">
        <v>168</v>
      </c>
      <c r="H65" s="138">
        <v>1350000</v>
      </c>
      <c r="I65" s="158">
        <v>135</v>
      </c>
      <c r="J65" s="158"/>
      <c r="K65" s="158"/>
      <c r="L65" s="145">
        <f t="shared" ref="L65:L73" si="5">I65+K65</f>
        <v>135</v>
      </c>
    </row>
    <row r="66" ht="14.25" spans="1:12">
      <c r="A66" s="22"/>
      <c r="B66" s="27"/>
      <c r="C66" s="135"/>
      <c r="D66" s="132"/>
      <c r="E66" s="120">
        <v>61</v>
      </c>
      <c r="F66" s="10" t="s">
        <v>236</v>
      </c>
      <c r="G66" s="24" t="s">
        <v>172</v>
      </c>
      <c r="H66" s="138">
        <v>3000000</v>
      </c>
      <c r="I66" s="159">
        <v>300</v>
      </c>
      <c r="J66" s="158"/>
      <c r="K66" s="147">
        <v>-300</v>
      </c>
      <c r="L66" s="145">
        <f t="shared" si="5"/>
        <v>0</v>
      </c>
    </row>
    <row r="67" ht="14.25" spans="1:12">
      <c r="A67" s="22"/>
      <c r="B67" s="27"/>
      <c r="C67" s="135"/>
      <c r="D67" s="132"/>
      <c r="E67" s="120">
        <v>62</v>
      </c>
      <c r="F67" s="10" t="s">
        <v>237</v>
      </c>
      <c r="G67" s="24" t="s">
        <v>172</v>
      </c>
      <c r="H67" s="138">
        <v>3000000</v>
      </c>
      <c r="I67" s="159">
        <v>300</v>
      </c>
      <c r="J67" s="158"/>
      <c r="K67" s="147">
        <v>-300</v>
      </c>
      <c r="L67" s="145">
        <f t="shared" si="5"/>
        <v>0</v>
      </c>
    </row>
    <row r="68" ht="14.25" spans="1:12">
      <c r="A68" s="22"/>
      <c r="B68" s="27"/>
      <c r="C68" s="135"/>
      <c r="D68" s="132"/>
      <c r="E68" s="120">
        <v>63</v>
      </c>
      <c r="F68" s="10" t="s">
        <v>238</v>
      </c>
      <c r="G68" s="24" t="s">
        <v>172</v>
      </c>
      <c r="H68" s="138">
        <v>2000000</v>
      </c>
      <c r="I68" s="159">
        <v>200</v>
      </c>
      <c r="J68" s="158"/>
      <c r="K68" s="147">
        <v>0</v>
      </c>
      <c r="L68" s="145">
        <f t="shared" si="5"/>
        <v>200</v>
      </c>
    </row>
    <row r="69" ht="14.25" spans="1:12">
      <c r="A69" s="22"/>
      <c r="B69" s="27"/>
      <c r="C69" s="135"/>
      <c r="D69" s="132"/>
      <c r="E69" s="120">
        <v>64</v>
      </c>
      <c r="F69" s="10" t="s">
        <v>239</v>
      </c>
      <c r="G69" s="24" t="s">
        <v>172</v>
      </c>
      <c r="H69" s="138">
        <v>20000000</v>
      </c>
      <c r="I69" s="159">
        <v>2000</v>
      </c>
      <c r="J69" s="158"/>
      <c r="K69" s="147">
        <v>-2000</v>
      </c>
      <c r="L69" s="145">
        <f t="shared" si="5"/>
        <v>0</v>
      </c>
    </row>
    <row r="70" ht="14.25" spans="1:12">
      <c r="A70" s="22"/>
      <c r="B70" s="27"/>
      <c r="C70" s="135"/>
      <c r="D70" s="132"/>
      <c r="E70" s="120">
        <v>65</v>
      </c>
      <c r="F70" s="10" t="s">
        <v>240</v>
      </c>
      <c r="G70" s="24" t="s">
        <v>172</v>
      </c>
      <c r="H70" s="138">
        <v>2000000</v>
      </c>
      <c r="I70" s="159">
        <v>200</v>
      </c>
      <c r="J70" s="158"/>
      <c r="K70" s="147"/>
      <c r="L70" s="145">
        <f t="shared" si="5"/>
        <v>200</v>
      </c>
    </row>
    <row r="71" ht="14.25" spans="1:12">
      <c r="A71" s="22"/>
      <c r="B71" s="27"/>
      <c r="C71" s="135"/>
      <c r="D71" s="132"/>
      <c r="E71" s="120">
        <v>66</v>
      </c>
      <c r="F71" s="151" t="s">
        <v>241</v>
      </c>
      <c r="G71" s="24" t="s">
        <v>172</v>
      </c>
      <c r="H71" s="138">
        <v>10000000</v>
      </c>
      <c r="I71" s="159">
        <v>1000</v>
      </c>
      <c r="J71" s="158"/>
      <c r="K71" s="147">
        <v>-500</v>
      </c>
      <c r="L71" s="145">
        <f t="shared" si="5"/>
        <v>500</v>
      </c>
    </row>
    <row r="72" ht="14.25" spans="1:12">
      <c r="A72" s="22"/>
      <c r="B72" s="27"/>
      <c r="C72" s="135"/>
      <c r="D72" s="132"/>
      <c r="E72" s="120">
        <v>67</v>
      </c>
      <c r="F72" s="152" t="s">
        <v>242</v>
      </c>
      <c r="G72" s="137" t="s">
        <v>168</v>
      </c>
      <c r="H72" s="138">
        <v>20000000</v>
      </c>
      <c r="I72" s="159">
        <v>2000</v>
      </c>
      <c r="J72" s="158"/>
      <c r="K72" s="147">
        <v>-1500</v>
      </c>
      <c r="L72" s="145">
        <f t="shared" si="5"/>
        <v>500</v>
      </c>
    </row>
    <row r="73" ht="14.25" spans="1:12">
      <c r="A73" s="22"/>
      <c r="B73" s="27"/>
      <c r="C73" s="135"/>
      <c r="D73" s="132"/>
      <c r="E73" s="120">
        <v>68</v>
      </c>
      <c r="F73" s="153" t="s">
        <v>243</v>
      </c>
      <c r="G73" s="137" t="s">
        <v>168</v>
      </c>
      <c r="H73" s="138">
        <v>6000000</v>
      </c>
      <c r="I73" s="159">
        <v>600</v>
      </c>
      <c r="J73" s="158"/>
      <c r="K73" s="147">
        <v>-300</v>
      </c>
      <c r="L73" s="145">
        <f t="shared" si="5"/>
        <v>300</v>
      </c>
    </row>
    <row r="74" ht="14.25" spans="1:12">
      <c r="A74" s="22"/>
      <c r="B74" s="27"/>
      <c r="C74" s="135"/>
      <c r="D74" s="132"/>
      <c r="E74" s="120">
        <v>69</v>
      </c>
      <c r="F74" s="10" t="s">
        <v>244</v>
      </c>
      <c r="G74" s="137" t="s">
        <v>168</v>
      </c>
      <c r="H74" s="138">
        <v>3000000</v>
      </c>
      <c r="I74" s="159">
        <v>300</v>
      </c>
      <c r="J74" s="158"/>
      <c r="K74" s="147">
        <v>-200</v>
      </c>
      <c r="L74" s="145">
        <f t="shared" ref="L74:L81" si="6">I74+K74</f>
        <v>100</v>
      </c>
    </row>
    <row r="75" ht="14.25" spans="1:12">
      <c r="A75" s="22"/>
      <c r="B75" s="27"/>
      <c r="C75" s="135"/>
      <c r="D75" s="132"/>
      <c r="E75" s="120">
        <v>70</v>
      </c>
      <c r="F75" s="10" t="s">
        <v>245</v>
      </c>
      <c r="G75" s="137" t="s">
        <v>168</v>
      </c>
      <c r="H75" s="138">
        <v>3000000</v>
      </c>
      <c r="I75" s="159">
        <v>300</v>
      </c>
      <c r="J75" s="158"/>
      <c r="K75" s="147">
        <v>-100</v>
      </c>
      <c r="L75" s="145">
        <f t="shared" si="6"/>
        <v>200</v>
      </c>
    </row>
    <row r="76" ht="14.25" spans="1:12">
      <c r="A76" s="22"/>
      <c r="B76" s="27"/>
      <c r="C76" s="135"/>
      <c r="D76" s="132"/>
      <c r="E76" s="120">
        <v>71</v>
      </c>
      <c r="F76" s="10" t="s">
        <v>246</v>
      </c>
      <c r="G76" s="24" t="s">
        <v>172</v>
      </c>
      <c r="H76" s="138">
        <v>200000</v>
      </c>
      <c r="I76" s="159">
        <v>20</v>
      </c>
      <c r="J76" s="158"/>
      <c r="K76" s="147"/>
      <c r="L76" s="145">
        <f t="shared" si="6"/>
        <v>20</v>
      </c>
    </row>
    <row r="77" ht="14.25" spans="1:12">
      <c r="A77" s="22"/>
      <c r="B77" s="27"/>
      <c r="C77" s="135"/>
      <c r="D77" s="132"/>
      <c r="E77" s="120">
        <v>72</v>
      </c>
      <c r="F77" s="10" t="s">
        <v>247</v>
      </c>
      <c r="G77" s="137" t="s">
        <v>168</v>
      </c>
      <c r="H77" s="138">
        <v>350000</v>
      </c>
      <c r="I77" s="159">
        <v>35</v>
      </c>
      <c r="J77" s="158"/>
      <c r="K77" s="147"/>
      <c r="L77" s="145">
        <f t="shared" si="6"/>
        <v>35</v>
      </c>
    </row>
    <row r="78" ht="14.25" spans="1:12">
      <c r="A78" s="22"/>
      <c r="B78" s="27"/>
      <c r="C78" s="135"/>
      <c r="D78" s="132"/>
      <c r="E78" s="120">
        <v>73</v>
      </c>
      <c r="F78" s="10" t="s">
        <v>248</v>
      </c>
      <c r="G78" s="137" t="s">
        <v>168</v>
      </c>
      <c r="H78" s="138">
        <v>30000000</v>
      </c>
      <c r="I78" s="159">
        <v>3000</v>
      </c>
      <c r="J78" s="158"/>
      <c r="K78" s="147">
        <v>-3000</v>
      </c>
      <c r="L78" s="145">
        <f t="shared" si="6"/>
        <v>0</v>
      </c>
    </row>
    <row r="79" ht="14.25" spans="1:12">
      <c r="A79" s="22"/>
      <c r="B79" s="27"/>
      <c r="C79" s="135"/>
      <c r="D79" s="132"/>
      <c r="E79" s="120">
        <v>74</v>
      </c>
      <c r="F79" s="10" t="s">
        <v>249</v>
      </c>
      <c r="G79" s="137" t="s">
        <v>168</v>
      </c>
      <c r="H79" s="138">
        <f>1609476-8528.4</f>
        <v>1600947.6</v>
      </c>
      <c r="I79" s="159">
        <v>160.09</v>
      </c>
      <c r="J79" s="158"/>
      <c r="K79" s="147">
        <v>10</v>
      </c>
      <c r="L79" s="145">
        <f t="shared" si="6"/>
        <v>170.09</v>
      </c>
    </row>
    <row r="80" ht="14.25" spans="1:12">
      <c r="A80" s="22"/>
      <c r="B80" s="27"/>
      <c r="C80" s="135"/>
      <c r="D80" s="132"/>
      <c r="E80" s="120">
        <v>75</v>
      </c>
      <c r="F80" s="10" t="s">
        <v>250</v>
      </c>
      <c r="G80" s="137" t="s">
        <v>168</v>
      </c>
      <c r="H80" s="138">
        <v>50000</v>
      </c>
      <c r="I80" s="159">
        <v>5</v>
      </c>
      <c r="J80" s="158"/>
      <c r="K80" s="147"/>
      <c r="L80" s="145">
        <f t="shared" si="6"/>
        <v>5</v>
      </c>
    </row>
    <row r="81" ht="14.25" spans="1:12">
      <c r="A81" s="22"/>
      <c r="B81" s="27"/>
      <c r="C81" s="135"/>
      <c r="D81" s="132"/>
      <c r="E81" s="120">
        <v>76</v>
      </c>
      <c r="F81" s="10" t="s">
        <v>251</v>
      </c>
      <c r="G81" s="137" t="s">
        <v>168</v>
      </c>
      <c r="H81" s="138">
        <v>300000</v>
      </c>
      <c r="I81" s="159">
        <v>30</v>
      </c>
      <c r="J81" s="158"/>
      <c r="K81" s="147"/>
      <c r="L81" s="145">
        <f t="shared" si="6"/>
        <v>30</v>
      </c>
    </row>
    <row r="82" ht="14.25" spans="1:12">
      <c r="A82" s="22"/>
      <c r="B82" s="27"/>
      <c r="C82" s="135"/>
      <c r="D82" s="132"/>
      <c r="E82" s="120">
        <v>77</v>
      </c>
      <c r="F82" s="10" t="s">
        <v>252</v>
      </c>
      <c r="G82" s="127" t="s">
        <v>204</v>
      </c>
      <c r="H82" s="138"/>
      <c r="I82" s="159"/>
      <c r="J82" s="158"/>
      <c r="K82" s="147"/>
      <c r="L82" s="147">
        <v>356</v>
      </c>
    </row>
    <row r="83" ht="14.25" spans="1:12">
      <c r="A83" s="22"/>
      <c r="B83" s="27"/>
      <c r="C83" s="135"/>
      <c r="D83" s="132"/>
      <c r="E83" s="120">
        <v>78</v>
      </c>
      <c r="F83" s="10" t="s">
        <v>253</v>
      </c>
      <c r="G83" s="24" t="s">
        <v>184</v>
      </c>
      <c r="H83" s="138"/>
      <c r="I83" s="159"/>
      <c r="J83" s="158"/>
      <c r="K83" s="147"/>
      <c r="L83" s="147">
        <v>49</v>
      </c>
    </row>
    <row r="84" ht="14.25" spans="1:12">
      <c r="A84" s="22"/>
      <c r="B84" s="27"/>
      <c r="C84" s="135"/>
      <c r="D84" s="132"/>
      <c r="E84" s="120">
        <v>79</v>
      </c>
      <c r="F84" s="45" t="s">
        <v>254</v>
      </c>
      <c r="G84" s="24" t="s">
        <v>184</v>
      </c>
      <c r="H84" s="138"/>
      <c r="I84" s="159"/>
      <c r="J84" s="158"/>
      <c r="K84" s="147"/>
      <c r="L84" s="147">
        <v>18.9</v>
      </c>
    </row>
    <row r="85" ht="14.25" spans="1:12">
      <c r="A85" s="22"/>
      <c r="B85" s="27"/>
      <c r="C85" s="135"/>
      <c r="D85" s="132"/>
      <c r="E85" s="120">
        <v>80</v>
      </c>
      <c r="F85" s="10" t="s">
        <v>255</v>
      </c>
      <c r="G85" s="24" t="s">
        <v>184</v>
      </c>
      <c r="H85" s="138"/>
      <c r="I85" s="159"/>
      <c r="J85" s="158"/>
      <c r="K85" s="147"/>
      <c r="L85" s="147">
        <v>36.83</v>
      </c>
    </row>
    <row r="86" ht="14.25" spans="1:12">
      <c r="A86" s="22"/>
      <c r="B86" s="27"/>
      <c r="C86" s="135"/>
      <c r="D86" s="132"/>
      <c r="E86" s="120">
        <v>81</v>
      </c>
      <c r="F86" s="10" t="s">
        <v>256</v>
      </c>
      <c r="G86" s="127" t="s">
        <v>178</v>
      </c>
      <c r="H86" s="138"/>
      <c r="I86" s="159"/>
      <c r="J86" s="158"/>
      <c r="K86" s="147"/>
      <c r="L86" s="147">
        <v>33</v>
      </c>
    </row>
    <row r="87" ht="14.25" spans="1:12">
      <c r="A87" s="22"/>
      <c r="B87" s="27"/>
      <c r="C87" s="135"/>
      <c r="D87" s="132"/>
      <c r="E87" s="120">
        <v>82</v>
      </c>
      <c r="F87" s="10" t="s">
        <v>257</v>
      </c>
      <c r="G87" s="137" t="s">
        <v>168</v>
      </c>
      <c r="H87" s="138"/>
      <c r="I87" s="159"/>
      <c r="J87" s="158"/>
      <c r="K87" s="147"/>
      <c r="L87" s="147">
        <v>9</v>
      </c>
    </row>
    <row r="88" ht="14.25" spans="1:12">
      <c r="A88" s="22"/>
      <c r="B88" s="118"/>
      <c r="C88" s="119"/>
      <c r="D88" s="132"/>
      <c r="E88" s="132"/>
      <c r="F88" s="118" t="s">
        <v>258</v>
      </c>
      <c r="G88" s="154"/>
      <c r="H88" s="123">
        <f>SUM(H6:H81)</f>
        <v>236200000</v>
      </c>
      <c r="I88" s="160">
        <f>SUM(I6:I82)</f>
        <v>23620</v>
      </c>
      <c r="J88" s="160">
        <f>SUM(J6:J82)</f>
        <v>1.182036</v>
      </c>
      <c r="K88" s="160">
        <f>SUM(K6:K82)</f>
        <v>-8922.73</v>
      </c>
      <c r="L88" s="160">
        <f>SUM(L6:L87)</f>
        <v>15200</v>
      </c>
    </row>
    <row r="89" ht="14.25" spans="1:12">
      <c r="A89" s="22"/>
      <c r="B89" s="118"/>
      <c r="C89" s="119"/>
      <c r="D89" s="132"/>
      <c r="E89" s="132"/>
      <c r="F89" s="118" t="s">
        <v>259</v>
      </c>
      <c r="G89" s="154"/>
      <c r="H89" s="123">
        <v>28000000</v>
      </c>
      <c r="I89" s="159">
        <v>2800</v>
      </c>
      <c r="J89" s="158"/>
      <c r="K89" s="147">
        <v>0</v>
      </c>
      <c r="L89" s="147">
        <v>2800</v>
      </c>
    </row>
    <row r="90" ht="14.25" spans="1:12">
      <c r="A90" s="10"/>
      <c r="B90" s="155" t="s">
        <v>260</v>
      </c>
      <c r="C90" s="156">
        <f>SUM(C6:C89)</f>
        <v>26420</v>
      </c>
      <c r="D90" s="156">
        <f>SUM(D6:D89)</f>
        <v>18000</v>
      </c>
      <c r="E90" s="157"/>
      <c r="F90" s="155" t="s">
        <v>260</v>
      </c>
      <c r="G90" s="10"/>
      <c r="H90" s="136">
        <f>H88+H89</f>
        <v>264200000</v>
      </c>
      <c r="I90" s="161">
        <f>I88+I89</f>
        <v>26420</v>
      </c>
      <c r="J90" s="161">
        <f>J88+J89</f>
        <v>1.182036</v>
      </c>
      <c r="K90" s="161">
        <f>K88+K89</f>
        <v>-8922.73</v>
      </c>
      <c r="L90" s="161">
        <f>L88+L89</f>
        <v>18000</v>
      </c>
    </row>
  </sheetData>
  <mergeCells count="6">
    <mergeCell ref="A2:L2"/>
    <mergeCell ref="A3:E3"/>
    <mergeCell ref="G3:H3"/>
    <mergeCell ref="I3:L3"/>
    <mergeCell ref="A4:F4"/>
    <mergeCell ref="G4:L4"/>
  </mergeCells>
  <pageMargins left="0.196527777777778" right="0.209027777777778" top="0.729166666666667" bottom="0.159027777777778" header="0.313888888888889" footer="0.259027777777778"/>
  <pageSetup paperSize="9" orientation="landscape" horizontalDpi="200" verticalDpi="300"/>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C3" sqref="C3"/>
    </sheetView>
  </sheetViews>
  <sheetFormatPr defaultColWidth="9" defaultRowHeight="13.5" outlineLevelCol="3"/>
  <cols>
    <col min="1" max="1" width="6.25" customWidth="1"/>
    <col min="2" max="2" width="18.75" customWidth="1"/>
    <col min="3" max="3" width="78" style="51" customWidth="1"/>
    <col min="4" max="4" width="18" customWidth="1"/>
  </cols>
  <sheetData>
    <row r="1" ht="26.25" customHeight="1" spans="1:1">
      <c r="A1" t="s">
        <v>261</v>
      </c>
    </row>
    <row r="2" ht="25.5" spans="1:4">
      <c r="A2" s="75" t="s">
        <v>262</v>
      </c>
      <c r="B2" s="75"/>
      <c r="C2" s="75"/>
      <c r="D2" s="75"/>
    </row>
    <row r="3" ht="26.25" customHeight="1" spans="1:4">
      <c r="A3" s="76" t="s">
        <v>263</v>
      </c>
      <c r="B3" s="76"/>
      <c r="C3" s="77" t="s">
        <v>3</v>
      </c>
      <c r="D3" s="78" t="s">
        <v>155</v>
      </c>
    </row>
    <row r="4" s="72" customFormat="1" ht="18.75" spans="1:4">
      <c r="A4" s="79" t="s">
        <v>158</v>
      </c>
      <c r="B4" s="79" t="s">
        <v>264</v>
      </c>
      <c r="C4" s="79" t="s">
        <v>265</v>
      </c>
      <c r="D4" s="80" t="s">
        <v>266</v>
      </c>
    </row>
    <row r="5" s="72" customFormat="1" ht="30" customHeight="1" spans="1:4">
      <c r="A5" s="81">
        <v>1</v>
      </c>
      <c r="B5" s="82" t="s">
        <v>267</v>
      </c>
      <c r="C5" s="83" t="s">
        <v>268</v>
      </c>
      <c r="D5" s="84">
        <v>600</v>
      </c>
    </row>
    <row r="6" s="73" customFormat="1" ht="18.75" spans="1:4">
      <c r="A6" s="81">
        <v>2</v>
      </c>
      <c r="B6" s="82"/>
      <c r="C6" s="85" t="s">
        <v>269</v>
      </c>
      <c r="D6" s="86">
        <f>SUM(D5:D5)</f>
        <v>600</v>
      </c>
    </row>
    <row r="7" s="72" customFormat="1" ht="18.75" spans="1:4">
      <c r="A7" s="81">
        <v>3</v>
      </c>
      <c r="B7" s="87" t="s">
        <v>270</v>
      </c>
      <c r="C7" s="87" t="s">
        <v>271</v>
      </c>
      <c r="D7" s="88">
        <v>1500</v>
      </c>
    </row>
    <row r="8" s="72" customFormat="1" ht="18.75" spans="1:4">
      <c r="A8" s="81">
        <v>4</v>
      </c>
      <c r="B8" s="87" t="s">
        <v>272</v>
      </c>
      <c r="C8" s="87" t="s">
        <v>273</v>
      </c>
      <c r="D8" s="88">
        <v>2000</v>
      </c>
    </row>
    <row r="9" s="72" customFormat="1" ht="18.75" spans="1:4">
      <c r="A9" s="81">
        <v>5</v>
      </c>
      <c r="B9" s="82"/>
      <c r="C9" s="89" t="s">
        <v>274</v>
      </c>
      <c r="D9" s="90">
        <f>D7+D8</f>
        <v>3500</v>
      </c>
    </row>
    <row r="10" s="72" customFormat="1" ht="18.75" spans="1:4">
      <c r="A10" s="81">
        <v>6</v>
      </c>
      <c r="B10" s="82"/>
      <c r="C10" s="89"/>
      <c r="D10" s="91"/>
    </row>
    <row r="11" s="72" customFormat="1" ht="18.75" spans="1:4">
      <c r="A11" s="81">
        <v>7</v>
      </c>
      <c r="B11" s="87"/>
      <c r="C11" s="87"/>
      <c r="D11" s="88"/>
    </row>
    <row r="12" s="72" customFormat="1" ht="18.75" spans="1:4">
      <c r="A12" s="81">
        <v>8</v>
      </c>
      <c r="B12" s="82"/>
      <c r="C12" s="87"/>
      <c r="D12" s="88"/>
    </row>
    <row r="13" s="72" customFormat="1" ht="18.75" spans="1:4">
      <c r="A13" s="81">
        <v>9</v>
      </c>
      <c r="B13" s="82"/>
      <c r="C13" s="87"/>
      <c r="D13" s="88"/>
    </row>
    <row r="14" s="72" customFormat="1" ht="18.75" spans="1:4">
      <c r="A14" s="92"/>
      <c r="B14" s="92"/>
      <c r="C14" s="89"/>
      <c r="D14" s="91"/>
    </row>
    <row r="15" s="72" customFormat="1" ht="18.75" spans="1:4">
      <c r="A15" s="93"/>
      <c r="B15" s="93"/>
      <c r="C15" s="94" t="s">
        <v>275</v>
      </c>
      <c r="D15" s="95">
        <f>D6+D9</f>
        <v>4100</v>
      </c>
    </row>
    <row r="16" s="74" customFormat="1" ht="18" spans="3:3">
      <c r="C16" s="96"/>
    </row>
  </sheetData>
  <mergeCells count="2">
    <mergeCell ref="A2:D2"/>
    <mergeCell ref="A3:B3"/>
  </mergeCells>
  <pageMargins left="0.94375" right="0.393055555555556" top="0.9" bottom="0.36875" header="0.379166666666667" footer="0.529166666666667"/>
  <pageSetup paperSize="9" orientation="landscape"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C6" sqref="C6"/>
    </sheetView>
  </sheetViews>
  <sheetFormatPr defaultColWidth="9" defaultRowHeight="14.25" outlineLevelCol="4"/>
  <cols>
    <col min="1" max="1" width="5.25" style="51" customWidth="1"/>
    <col min="2" max="2" width="40.875" style="51" customWidth="1"/>
    <col min="3" max="3" width="34.375" style="51" customWidth="1"/>
    <col min="4" max="4" width="16" style="51" customWidth="1"/>
    <col min="5" max="5" width="14.125" style="52" customWidth="1"/>
    <col min="6" max="6" width="28.75" style="51" customWidth="1"/>
    <col min="7" max="16384" width="9" style="51"/>
  </cols>
  <sheetData>
    <row r="1" ht="27" customHeight="1" spans="1:2">
      <c r="A1" s="1" t="s">
        <v>276</v>
      </c>
      <c r="B1" s="1"/>
    </row>
    <row r="2" ht="25" customHeight="1" spans="1:5">
      <c r="A2" s="53" t="s">
        <v>277</v>
      </c>
      <c r="B2" s="53"/>
      <c r="C2" s="53"/>
      <c r="D2" s="53"/>
      <c r="E2" s="53"/>
    </row>
    <row r="3" ht="25" customHeight="1" spans="1:5">
      <c r="A3" s="54" t="s">
        <v>278</v>
      </c>
      <c r="B3" s="54"/>
      <c r="C3" s="55" t="s">
        <v>3</v>
      </c>
      <c r="D3" s="55"/>
      <c r="E3" s="55" t="s">
        <v>4</v>
      </c>
    </row>
    <row r="4" ht="25" customHeight="1" spans="1:5">
      <c r="A4" s="56" t="s">
        <v>158</v>
      </c>
      <c r="B4" s="56" t="s">
        <v>279</v>
      </c>
      <c r="C4" s="56" t="s">
        <v>160</v>
      </c>
      <c r="D4" s="56" t="s">
        <v>280</v>
      </c>
      <c r="E4" s="57" t="s">
        <v>281</v>
      </c>
    </row>
    <row r="5" ht="25" customHeight="1" spans="1:5">
      <c r="A5" s="56">
        <v>1</v>
      </c>
      <c r="B5" s="68" t="s">
        <v>282</v>
      </c>
      <c r="C5" s="69">
        <f>945-90</f>
        <v>855</v>
      </c>
      <c r="D5" s="70">
        <v>20805</v>
      </c>
      <c r="E5" s="56" t="s">
        <v>283</v>
      </c>
    </row>
    <row r="6" ht="25" customHeight="1" spans="1:5">
      <c r="A6" s="56">
        <v>2</v>
      </c>
      <c r="B6" s="68" t="s">
        <v>284</v>
      </c>
      <c r="C6" s="69">
        <v>6.18</v>
      </c>
      <c r="D6" s="70">
        <v>20808</v>
      </c>
      <c r="E6" s="56" t="s">
        <v>283</v>
      </c>
    </row>
    <row r="7" ht="25" customHeight="1" spans="1:5">
      <c r="A7" s="56">
        <v>3</v>
      </c>
      <c r="B7" s="68" t="s">
        <v>285</v>
      </c>
      <c r="C7" s="69">
        <v>28</v>
      </c>
      <c r="D7" s="70">
        <v>21302</v>
      </c>
      <c r="E7" s="56" t="s">
        <v>283</v>
      </c>
    </row>
    <row r="8" ht="25" customHeight="1" spans="1:5">
      <c r="A8" s="56">
        <v>4</v>
      </c>
      <c r="B8" s="59" t="s">
        <v>286</v>
      </c>
      <c r="C8" s="69">
        <v>1537.11</v>
      </c>
      <c r="D8" s="70">
        <v>20199</v>
      </c>
      <c r="E8" s="56" t="s">
        <v>287</v>
      </c>
    </row>
    <row r="9" ht="25" customHeight="1" spans="1:5">
      <c r="A9" s="56">
        <v>5</v>
      </c>
      <c r="B9" s="59" t="s">
        <v>288</v>
      </c>
      <c r="C9" s="69">
        <v>628.39</v>
      </c>
      <c r="D9" s="70">
        <v>20827</v>
      </c>
      <c r="E9" s="56" t="s">
        <v>287</v>
      </c>
    </row>
    <row r="10" ht="25" customHeight="1" spans="1:5">
      <c r="A10" s="56">
        <v>6</v>
      </c>
      <c r="B10" s="59" t="s">
        <v>289</v>
      </c>
      <c r="C10" s="69">
        <v>150</v>
      </c>
      <c r="D10" s="70">
        <v>20103</v>
      </c>
      <c r="E10" s="56" t="s">
        <v>283</v>
      </c>
    </row>
    <row r="11" ht="25" customHeight="1" spans="1:5">
      <c r="A11" s="56">
        <v>7</v>
      </c>
      <c r="B11" s="59" t="s">
        <v>290</v>
      </c>
      <c r="C11" s="69">
        <v>55.47</v>
      </c>
      <c r="D11" s="70">
        <v>20199</v>
      </c>
      <c r="E11" s="56" t="s">
        <v>291</v>
      </c>
    </row>
    <row r="12" ht="25" customHeight="1" spans="1:5">
      <c r="A12" s="56">
        <v>7</v>
      </c>
      <c r="B12" s="59" t="s">
        <v>292</v>
      </c>
      <c r="C12" s="69">
        <v>97.85</v>
      </c>
      <c r="D12" s="70">
        <v>20502</v>
      </c>
      <c r="E12" s="56" t="s">
        <v>291</v>
      </c>
    </row>
    <row r="13" ht="25" customHeight="1" spans="1:5">
      <c r="A13" s="56"/>
      <c r="B13" s="56" t="s">
        <v>13</v>
      </c>
      <c r="C13" s="69">
        <f>SUM(C5:C12)</f>
        <v>3358</v>
      </c>
      <c r="D13" s="71"/>
      <c r="E13" s="56"/>
    </row>
  </sheetData>
  <mergeCells count="4">
    <mergeCell ref="A1:B1"/>
    <mergeCell ref="A2:E2"/>
    <mergeCell ref="A3:B3"/>
    <mergeCell ref="C3:D3"/>
  </mergeCells>
  <pageMargins left="1.57430555555556" right="0.707638888888889" top="0.865277777777778" bottom="0.55" header="0.313888888888889" footer="0.313888888888889"/>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A3" sqref="A3:B3"/>
    </sheetView>
  </sheetViews>
  <sheetFormatPr defaultColWidth="9" defaultRowHeight="13.5" outlineLevelCol="4"/>
  <cols>
    <col min="2" max="2" width="66.875" customWidth="1"/>
    <col min="3" max="3" width="20.875" customWidth="1"/>
    <col min="4" max="4" width="19.75" customWidth="1"/>
  </cols>
  <sheetData>
    <row r="1" ht="14.25" spans="1:5">
      <c r="A1" s="1" t="s">
        <v>293</v>
      </c>
      <c r="B1" s="1"/>
      <c r="C1" s="51"/>
      <c r="D1" s="51"/>
      <c r="E1" s="52"/>
    </row>
    <row r="2" ht="22.5" spans="1:5">
      <c r="A2" s="53" t="s">
        <v>294</v>
      </c>
      <c r="B2" s="53"/>
      <c r="C2" s="53"/>
      <c r="D2" s="53"/>
      <c r="E2" s="53"/>
    </row>
    <row r="3" ht="25" customHeight="1" spans="1:5">
      <c r="A3" s="54" t="s">
        <v>278</v>
      </c>
      <c r="B3" s="54"/>
      <c r="C3" s="55" t="s">
        <v>3</v>
      </c>
      <c r="D3" s="55"/>
      <c r="E3" s="55" t="s">
        <v>4</v>
      </c>
    </row>
    <row r="4" ht="25" customHeight="1" spans="1:5">
      <c r="A4" s="56" t="s">
        <v>158</v>
      </c>
      <c r="B4" s="56" t="s">
        <v>279</v>
      </c>
      <c r="C4" s="56" t="s">
        <v>160</v>
      </c>
      <c r="D4" s="56" t="s">
        <v>280</v>
      </c>
      <c r="E4" s="57" t="s">
        <v>281</v>
      </c>
    </row>
    <row r="5" ht="25" customHeight="1" spans="1:5">
      <c r="A5" s="58">
        <v>1</v>
      </c>
      <c r="B5" s="59" t="s">
        <v>295</v>
      </c>
      <c r="C5" s="60">
        <v>1521</v>
      </c>
      <c r="D5" s="61">
        <v>23401</v>
      </c>
      <c r="E5" s="58"/>
    </row>
    <row r="6" ht="25" customHeight="1" spans="1:5">
      <c r="A6" s="58">
        <v>2</v>
      </c>
      <c r="B6" s="59" t="s">
        <v>296</v>
      </c>
      <c r="C6" s="60">
        <v>1100</v>
      </c>
      <c r="D6" s="61">
        <v>23401</v>
      </c>
      <c r="E6" s="58"/>
    </row>
    <row r="7" ht="25" customHeight="1" spans="1:5">
      <c r="A7" s="58">
        <v>3</v>
      </c>
      <c r="B7" s="59" t="s">
        <v>297</v>
      </c>
      <c r="C7" s="60">
        <v>780</v>
      </c>
      <c r="D7" s="61">
        <v>23401</v>
      </c>
      <c r="E7" s="58"/>
    </row>
    <row r="8" ht="25" customHeight="1" spans="1:5">
      <c r="A8" s="58">
        <v>4</v>
      </c>
      <c r="B8" s="59" t="s">
        <v>298</v>
      </c>
      <c r="C8" s="60">
        <v>555</v>
      </c>
      <c r="D8" s="61">
        <v>23401</v>
      </c>
      <c r="E8" s="58"/>
    </row>
    <row r="9" ht="25" customHeight="1" spans="1:5">
      <c r="A9" s="58">
        <v>5</v>
      </c>
      <c r="B9" s="59" t="s">
        <v>299</v>
      </c>
      <c r="C9" s="60">
        <v>30</v>
      </c>
      <c r="D9" s="61">
        <v>23401</v>
      </c>
      <c r="E9" s="58"/>
    </row>
    <row r="10" ht="25" customHeight="1" spans="1:5">
      <c r="A10" s="58">
        <v>6</v>
      </c>
      <c r="B10" s="59" t="s">
        <v>300</v>
      </c>
      <c r="C10" s="60">
        <v>150</v>
      </c>
      <c r="D10" s="61">
        <v>23401</v>
      </c>
      <c r="E10" s="58"/>
    </row>
    <row r="11" ht="25" customHeight="1" spans="1:5">
      <c r="A11" s="58">
        <v>7</v>
      </c>
      <c r="B11" s="59" t="s">
        <v>301</v>
      </c>
      <c r="C11" s="60">
        <v>806</v>
      </c>
      <c r="D11" s="58">
        <v>23402</v>
      </c>
      <c r="E11" s="58"/>
    </row>
    <row r="12" ht="25" customHeight="1" spans="1:5">
      <c r="A12" s="58">
        <v>8</v>
      </c>
      <c r="B12" s="59" t="s">
        <v>302</v>
      </c>
      <c r="C12" s="60">
        <v>389</v>
      </c>
      <c r="D12" s="62">
        <v>23402</v>
      </c>
      <c r="E12" s="63"/>
    </row>
    <row r="13" ht="25" customHeight="1" spans="1:5">
      <c r="A13" s="58">
        <v>9</v>
      </c>
      <c r="B13" s="59" t="s">
        <v>303</v>
      </c>
      <c r="C13" s="60">
        <v>1344</v>
      </c>
      <c r="D13" s="62">
        <v>23402</v>
      </c>
      <c r="E13" s="63"/>
    </row>
    <row r="14" ht="25" customHeight="1" spans="1:5">
      <c r="A14" s="58">
        <v>10</v>
      </c>
      <c r="B14" s="59" t="s">
        <v>304</v>
      </c>
      <c r="C14" s="60">
        <v>496</v>
      </c>
      <c r="D14" s="62">
        <v>23402</v>
      </c>
      <c r="E14" s="63"/>
    </row>
    <row r="15" ht="25" customHeight="1" spans="1:5">
      <c r="A15" s="58">
        <v>11</v>
      </c>
      <c r="B15" s="59" t="s">
        <v>305</v>
      </c>
      <c r="C15" s="60">
        <v>152</v>
      </c>
      <c r="D15" s="62">
        <v>23402</v>
      </c>
      <c r="E15" s="63"/>
    </row>
    <row r="16" ht="25" customHeight="1" spans="1:5">
      <c r="A16" s="58">
        <v>12</v>
      </c>
      <c r="B16" s="59" t="s">
        <v>306</v>
      </c>
      <c r="C16" s="60">
        <v>180</v>
      </c>
      <c r="D16" s="62">
        <v>23401</v>
      </c>
      <c r="E16" s="63"/>
    </row>
    <row r="17" ht="25" customHeight="1" spans="1:5">
      <c r="A17" s="58">
        <v>13</v>
      </c>
      <c r="B17" s="59"/>
      <c r="C17" s="60"/>
      <c r="D17" s="63"/>
      <c r="E17" s="63"/>
    </row>
    <row r="18" ht="25" customHeight="1" spans="1:5">
      <c r="A18" s="58">
        <v>14</v>
      </c>
      <c r="B18" s="64" t="s">
        <v>307</v>
      </c>
      <c r="C18" s="65">
        <f>SUM(C5:C17)</f>
        <v>7503</v>
      </c>
      <c r="D18" s="66"/>
      <c r="E18" s="66"/>
    </row>
    <row r="19" ht="14.25" spans="1:5">
      <c r="A19" s="67"/>
      <c r="B19" s="67"/>
      <c r="C19" s="67"/>
      <c r="D19" s="67"/>
      <c r="E19" s="67"/>
    </row>
  </sheetData>
  <mergeCells count="4">
    <mergeCell ref="A1:B1"/>
    <mergeCell ref="A2:E2"/>
    <mergeCell ref="A3:B3"/>
    <mergeCell ref="C3:D3"/>
  </mergeCells>
  <pageMargins left="0.751388888888889" right="0.751388888888889" top="1" bottom="1" header="0.5" footer="0.5"/>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zoomScale="93" zoomScaleNormal="93" topLeftCell="A10" workbookViewId="0">
      <selection activeCell="D35" sqref="D35"/>
    </sheetView>
  </sheetViews>
  <sheetFormatPr defaultColWidth="9" defaultRowHeight="13.5" outlineLevelCol="4"/>
  <cols>
    <col min="1" max="1" width="5.24166666666667" customWidth="1"/>
    <col min="2" max="2" width="32.25" customWidth="1"/>
    <col min="3" max="3" width="17" customWidth="1"/>
    <col min="4" max="4" width="17.6" customWidth="1"/>
    <col min="5" max="5" width="12" customWidth="1"/>
  </cols>
  <sheetData>
    <row r="1" spans="2:3">
      <c r="B1" s="1" t="s">
        <v>308</v>
      </c>
      <c r="C1" s="1"/>
    </row>
    <row r="2" ht="20.25" spans="2:5">
      <c r="B2" s="33" t="s">
        <v>309</v>
      </c>
      <c r="C2" s="33"/>
      <c r="D2" s="33"/>
      <c r="E2" s="33"/>
    </row>
    <row r="3" ht="16" customHeight="1" spans="2:5">
      <c r="B3" s="34" t="s">
        <v>263</v>
      </c>
      <c r="C3" s="35" t="s">
        <v>3</v>
      </c>
      <c r="D3" s="35"/>
      <c r="E3" s="35" t="s">
        <v>4</v>
      </c>
    </row>
    <row r="4" ht="14.25" spans="1:5">
      <c r="A4" s="36" t="s">
        <v>158</v>
      </c>
      <c r="B4" s="37" t="s">
        <v>310</v>
      </c>
      <c r="C4" s="38" t="s">
        <v>9</v>
      </c>
      <c r="D4" s="39" t="s">
        <v>311</v>
      </c>
      <c r="E4" s="40" t="s">
        <v>11</v>
      </c>
    </row>
    <row r="5" ht="21" customHeight="1" spans="1:5">
      <c r="A5" s="36">
        <v>1</v>
      </c>
      <c r="B5" s="41" t="s">
        <v>312</v>
      </c>
      <c r="C5" s="42">
        <f>SUM(C6:C22)</f>
        <v>13493</v>
      </c>
      <c r="D5" s="42">
        <f>SUM(D6:D22)</f>
        <v>13014</v>
      </c>
      <c r="E5" s="43">
        <f t="shared" ref="E5:E20" si="0">D5-C5</f>
        <v>-479</v>
      </c>
    </row>
    <row r="6" ht="21" customHeight="1" spans="1:5">
      <c r="A6" s="44">
        <v>2</v>
      </c>
      <c r="B6" s="45" t="s">
        <v>313</v>
      </c>
      <c r="C6" s="46">
        <v>6526</v>
      </c>
      <c r="D6" s="47">
        <f>6260-270</f>
        <v>5990</v>
      </c>
      <c r="E6" s="47">
        <f t="shared" si="0"/>
        <v>-536</v>
      </c>
    </row>
    <row r="7" ht="21" customHeight="1" spans="1:5">
      <c r="A7" s="44">
        <v>3</v>
      </c>
      <c r="B7" s="45" t="s">
        <v>314</v>
      </c>
      <c r="C7" s="46"/>
      <c r="D7" s="48"/>
      <c r="E7" s="47">
        <f t="shared" si="0"/>
        <v>0</v>
      </c>
    </row>
    <row r="8" ht="21" customHeight="1" spans="1:5">
      <c r="A8" s="44">
        <v>4</v>
      </c>
      <c r="B8" s="45" t="s">
        <v>315</v>
      </c>
      <c r="C8" s="46">
        <v>1659</v>
      </c>
      <c r="D8" s="46">
        <v>1237</v>
      </c>
      <c r="E8" s="47">
        <f t="shared" si="0"/>
        <v>-422</v>
      </c>
    </row>
    <row r="9" ht="21" customHeight="1" spans="1:5">
      <c r="A9" s="44">
        <v>5</v>
      </c>
      <c r="B9" s="45" t="s">
        <v>316</v>
      </c>
      <c r="C9" s="46"/>
      <c r="D9" s="46"/>
      <c r="E9" s="47">
        <f t="shared" si="0"/>
        <v>0</v>
      </c>
    </row>
    <row r="10" ht="21" customHeight="1" spans="1:5">
      <c r="A10" s="44">
        <v>6</v>
      </c>
      <c r="B10" s="45" t="s">
        <v>317</v>
      </c>
      <c r="C10" s="46">
        <v>594</v>
      </c>
      <c r="D10" s="46">
        <v>595</v>
      </c>
      <c r="E10" s="47">
        <f t="shared" si="0"/>
        <v>1</v>
      </c>
    </row>
    <row r="11" ht="21" customHeight="1" spans="1:5">
      <c r="A11" s="44">
        <v>7</v>
      </c>
      <c r="B11" s="45" t="s">
        <v>318</v>
      </c>
      <c r="C11" s="46">
        <v>817</v>
      </c>
      <c r="D11" s="46">
        <v>637</v>
      </c>
      <c r="E11" s="47">
        <f t="shared" si="0"/>
        <v>-180</v>
      </c>
    </row>
    <row r="12" ht="21" customHeight="1" spans="1:5">
      <c r="A12" s="44">
        <v>8</v>
      </c>
      <c r="B12" s="45" t="s">
        <v>319</v>
      </c>
      <c r="C12" s="46">
        <v>774</v>
      </c>
      <c r="D12" s="46">
        <v>741</v>
      </c>
      <c r="E12" s="47">
        <f t="shared" si="0"/>
        <v>-33</v>
      </c>
    </row>
    <row r="13" ht="21" customHeight="1" spans="1:5">
      <c r="A13" s="44">
        <v>9</v>
      </c>
      <c r="B13" s="45" t="s">
        <v>320</v>
      </c>
      <c r="C13" s="46">
        <v>557</v>
      </c>
      <c r="D13" s="46">
        <v>364</v>
      </c>
      <c r="E13" s="47">
        <f t="shared" si="0"/>
        <v>-193</v>
      </c>
    </row>
    <row r="14" ht="21" customHeight="1" spans="1:5">
      <c r="A14" s="44">
        <v>10</v>
      </c>
      <c r="B14" s="45" t="s">
        <v>321</v>
      </c>
      <c r="C14" s="46">
        <v>152</v>
      </c>
      <c r="D14" s="46">
        <v>342</v>
      </c>
      <c r="E14" s="47">
        <f t="shared" si="0"/>
        <v>190</v>
      </c>
    </row>
    <row r="15" ht="21" customHeight="1" spans="1:5">
      <c r="A15" s="44">
        <v>11</v>
      </c>
      <c r="B15" s="45" t="s">
        <v>322</v>
      </c>
      <c r="C15" s="46">
        <v>119</v>
      </c>
      <c r="D15" s="46">
        <v>96</v>
      </c>
      <c r="E15" s="47">
        <f t="shared" si="0"/>
        <v>-23</v>
      </c>
    </row>
    <row r="16" ht="21" customHeight="1" spans="1:5">
      <c r="A16" s="44">
        <v>12</v>
      </c>
      <c r="B16" s="45" t="s">
        <v>323</v>
      </c>
      <c r="C16" s="46">
        <v>703</v>
      </c>
      <c r="D16" s="46">
        <v>782</v>
      </c>
      <c r="E16" s="47">
        <f t="shared" si="0"/>
        <v>79</v>
      </c>
    </row>
    <row r="17" ht="21" customHeight="1" spans="1:5">
      <c r="A17" s="44">
        <v>13</v>
      </c>
      <c r="B17" s="45" t="s">
        <v>324</v>
      </c>
      <c r="C17" s="46">
        <v>377</v>
      </c>
      <c r="D17" s="46">
        <v>413</v>
      </c>
      <c r="E17" s="47">
        <f t="shared" si="0"/>
        <v>36</v>
      </c>
    </row>
    <row r="18" ht="21" customHeight="1" spans="1:5">
      <c r="A18" s="44">
        <v>14</v>
      </c>
      <c r="B18" s="45" t="s">
        <v>325</v>
      </c>
      <c r="C18" s="46">
        <v>209</v>
      </c>
      <c r="D18" s="46">
        <v>850</v>
      </c>
      <c r="E18" s="47">
        <f t="shared" si="0"/>
        <v>641</v>
      </c>
    </row>
    <row r="19" ht="21" customHeight="1" spans="1:5">
      <c r="A19" s="44">
        <v>15</v>
      </c>
      <c r="B19" s="45" t="s">
        <v>326</v>
      </c>
      <c r="C19" s="46">
        <v>973</v>
      </c>
      <c r="D19" s="46">
        <v>958</v>
      </c>
      <c r="E19" s="47">
        <f t="shared" si="0"/>
        <v>-15</v>
      </c>
    </row>
    <row r="20" ht="21" customHeight="1" spans="1:5">
      <c r="A20" s="44">
        <v>16</v>
      </c>
      <c r="B20" s="45" t="s">
        <v>327</v>
      </c>
      <c r="C20" s="46"/>
      <c r="D20" s="46"/>
      <c r="E20" s="47">
        <f t="shared" si="0"/>
        <v>0</v>
      </c>
    </row>
    <row r="21" ht="21" customHeight="1" spans="1:5">
      <c r="A21" s="44">
        <v>17</v>
      </c>
      <c r="B21" s="45" t="s">
        <v>328</v>
      </c>
      <c r="C21" s="46">
        <v>4</v>
      </c>
      <c r="D21" s="46">
        <v>9</v>
      </c>
      <c r="E21" s="47"/>
    </row>
    <row r="22" ht="21" customHeight="1" spans="1:5">
      <c r="A22" s="44">
        <v>18</v>
      </c>
      <c r="B22" s="45" t="s">
        <v>329</v>
      </c>
      <c r="C22" s="46">
        <v>29</v>
      </c>
      <c r="D22" s="46"/>
      <c r="E22" s="47">
        <f t="shared" ref="E22:E34" si="1">D22-C22</f>
        <v>-29</v>
      </c>
    </row>
    <row r="23" ht="21" customHeight="1" spans="1:5">
      <c r="A23" s="36">
        <v>19</v>
      </c>
      <c r="B23" s="41" t="s">
        <v>330</v>
      </c>
      <c r="C23" s="42">
        <f>SUM(C24:C31)</f>
        <v>11121</v>
      </c>
      <c r="D23" s="42">
        <f>SUM(D24:D31)</f>
        <v>9658</v>
      </c>
      <c r="E23" s="43">
        <f t="shared" si="1"/>
        <v>-1463</v>
      </c>
    </row>
    <row r="24" ht="21" customHeight="1" spans="1:5">
      <c r="A24" s="44">
        <v>20</v>
      </c>
      <c r="B24" s="45" t="s">
        <v>331</v>
      </c>
      <c r="C24" s="46">
        <v>1170</v>
      </c>
      <c r="D24" s="46">
        <v>950</v>
      </c>
      <c r="E24" s="47">
        <f t="shared" si="1"/>
        <v>-220</v>
      </c>
    </row>
    <row r="25" ht="21" customHeight="1" spans="1:5">
      <c r="A25" s="44">
        <v>21</v>
      </c>
      <c r="B25" s="45" t="s">
        <v>332</v>
      </c>
      <c r="C25" s="46">
        <v>1620</v>
      </c>
      <c r="D25" s="46">
        <v>1103</v>
      </c>
      <c r="E25" s="47">
        <f t="shared" si="1"/>
        <v>-517</v>
      </c>
    </row>
    <row r="26" ht="21" customHeight="1" spans="1:5">
      <c r="A26" s="44">
        <v>22</v>
      </c>
      <c r="B26" s="45" t="s">
        <v>333</v>
      </c>
      <c r="C26" s="46">
        <v>775</v>
      </c>
      <c r="D26" s="46">
        <v>1350</v>
      </c>
      <c r="E26" s="47">
        <f t="shared" si="1"/>
        <v>575</v>
      </c>
    </row>
    <row r="27" ht="21" customHeight="1" spans="1:5">
      <c r="A27" s="44">
        <v>23</v>
      </c>
      <c r="B27" s="45" t="s">
        <v>334</v>
      </c>
      <c r="C27" s="46">
        <v>2372</v>
      </c>
      <c r="D27" s="46">
        <v>1700</v>
      </c>
      <c r="E27" s="47">
        <f t="shared" si="1"/>
        <v>-672</v>
      </c>
    </row>
    <row r="28" ht="21" customHeight="1" spans="1:5">
      <c r="A28" s="44">
        <v>24</v>
      </c>
      <c r="B28" s="45" t="s">
        <v>335</v>
      </c>
      <c r="C28" s="46">
        <v>1358</v>
      </c>
      <c r="D28" s="46">
        <v>2121</v>
      </c>
      <c r="E28" s="47">
        <f t="shared" si="1"/>
        <v>763</v>
      </c>
    </row>
    <row r="29" ht="21" customHeight="1" spans="1:5">
      <c r="A29" s="44">
        <v>25</v>
      </c>
      <c r="B29" s="45" t="s">
        <v>336</v>
      </c>
      <c r="C29" s="46"/>
      <c r="D29" s="46">
        <v>201</v>
      </c>
      <c r="E29" s="47">
        <f t="shared" si="1"/>
        <v>201</v>
      </c>
    </row>
    <row r="30" ht="21" customHeight="1" spans="1:5">
      <c r="A30" s="44">
        <v>26</v>
      </c>
      <c r="B30" s="45" t="s">
        <v>337</v>
      </c>
      <c r="C30" s="46">
        <v>48</v>
      </c>
      <c r="D30" s="46">
        <v>145</v>
      </c>
      <c r="E30" s="47">
        <f t="shared" si="1"/>
        <v>97</v>
      </c>
    </row>
    <row r="31" ht="21" customHeight="1" spans="1:5">
      <c r="A31" s="44">
        <v>27</v>
      </c>
      <c r="B31" s="45" t="s">
        <v>338</v>
      </c>
      <c r="C31" s="46">
        <v>3778</v>
      </c>
      <c r="D31" s="46">
        <v>2088</v>
      </c>
      <c r="E31" s="47">
        <f t="shared" si="1"/>
        <v>-1690</v>
      </c>
    </row>
    <row r="32" ht="21" customHeight="1" spans="1:5">
      <c r="A32" s="44">
        <v>28</v>
      </c>
      <c r="B32" s="45" t="s">
        <v>121</v>
      </c>
      <c r="C32" s="49"/>
      <c r="D32" s="48"/>
      <c r="E32" s="47">
        <f t="shared" si="1"/>
        <v>0</v>
      </c>
    </row>
    <row r="33" ht="21" customHeight="1" spans="1:5">
      <c r="A33" s="44">
        <v>29</v>
      </c>
      <c r="B33" s="45" t="s">
        <v>121</v>
      </c>
      <c r="C33" s="46"/>
      <c r="D33" s="48"/>
      <c r="E33" s="47">
        <f t="shared" si="1"/>
        <v>0</v>
      </c>
    </row>
    <row r="34" ht="21" customHeight="1" spans="1:5">
      <c r="A34" s="36">
        <v>30</v>
      </c>
      <c r="B34" s="50" t="s">
        <v>339</v>
      </c>
      <c r="C34" s="42">
        <f>C5+C23</f>
        <v>24614</v>
      </c>
      <c r="D34" s="42">
        <f>D5+D23</f>
        <v>22672</v>
      </c>
      <c r="E34" s="43">
        <f t="shared" si="1"/>
        <v>-1942</v>
      </c>
    </row>
  </sheetData>
  <mergeCells count="3">
    <mergeCell ref="B1:C1"/>
    <mergeCell ref="B2:E2"/>
    <mergeCell ref="C3:D3"/>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N15" sqref="N15"/>
    </sheetView>
  </sheetViews>
  <sheetFormatPr defaultColWidth="9" defaultRowHeight="13.5" outlineLevelCol="6"/>
  <cols>
    <col min="1" max="1" width="4.875" customWidth="1"/>
    <col min="2" max="2" width="27.3333333333333" customWidth="1"/>
    <col min="3" max="3" width="9.75" customWidth="1"/>
    <col min="4" max="4" width="6" customWidth="1"/>
    <col min="5" max="5" width="40.9916666666667" customWidth="1"/>
    <col min="6" max="6" width="31.625" customWidth="1"/>
    <col min="7" max="7" width="11" customWidth="1"/>
  </cols>
  <sheetData>
    <row r="1" spans="2:3">
      <c r="B1" s="1" t="s">
        <v>340</v>
      </c>
      <c r="C1" s="1"/>
    </row>
    <row r="2" ht="20.25" spans="1:7">
      <c r="A2" s="2" t="s">
        <v>341</v>
      </c>
      <c r="B2" s="2"/>
      <c r="C2" s="2"/>
      <c r="D2" s="2"/>
      <c r="E2" s="2"/>
      <c r="F2" s="2"/>
      <c r="G2" s="2"/>
    </row>
    <row r="3" ht="19" customHeight="1" spans="1:7">
      <c r="A3" s="3" t="s">
        <v>278</v>
      </c>
      <c r="B3" s="4"/>
      <c r="C3" s="4"/>
      <c r="D3" s="5" t="s">
        <v>3</v>
      </c>
      <c r="E3" s="5"/>
      <c r="F3" s="6" t="s">
        <v>155</v>
      </c>
      <c r="G3" s="6"/>
    </row>
    <row r="4" ht="21" customHeight="1" spans="1:7">
      <c r="A4" s="7" t="s">
        <v>156</v>
      </c>
      <c r="B4" s="8"/>
      <c r="C4" s="8"/>
      <c r="D4" s="9" t="s">
        <v>157</v>
      </c>
      <c r="E4" s="9"/>
      <c r="F4" s="10"/>
      <c r="G4" s="10"/>
    </row>
    <row r="5" ht="18" customHeight="1" spans="1:7">
      <c r="A5" s="11" t="s">
        <v>158</v>
      </c>
      <c r="B5" s="11" t="s">
        <v>159</v>
      </c>
      <c r="C5" s="12" t="s">
        <v>160</v>
      </c>
      <c r="D5" s="11" t="s">
        <v>158</v>
      </c>
      <c r="E5" s="13" t="s">
        <v>162</v>
      </c>
      <c r="F5" s="11" t="s">
        <v>163</v>
      </c>
      <c r="G5" s="14" t="s">
        <v>160</v>
      </c>
    </row>
    <row r="6" ht="28.5" spans="1:7">
      <c r="A6" s="15">
        <v>1</v>
      </c>
      <c r="B6" s="31" t="s">
        <v>342</v>
      </c>
      <c r="C6" s="17">
        <f>35.4+30.42</f>
        <v>65.82</v>
      </c>
      <c r="D6" s="15">
        <v>1</v>
      </c>
      <c r="E6" s="32" t="s">
        <v>343</v>
      </c>
      <c r="F6" s="18" t="s">
        <v>344</v>
      </c>
      <c r="G6" s="17">
        <v>2.8</v>
      </c>
    </row>
    <row r="7" ht="28.5" spans="1:7">
      <c r="A7" s="15">
        <v>2</v>
      </c>
      <c r="B7" s="19"/>
      <c r="C7" s="20"/>
      <c r="D7" s="15">
        <v>2</v>
      </c>
      <c r="E7" s="15" t="s">
        <v>345</v>
      </c>
      <c r="F7" s="15" t="s">
        <v>346</v>
      </c>
      <c r="G7" s="21">
        <v>32.6</v>
      </c>
    </row>
    <row r="8" ht="28.5" spans="1:7">
      <c r="A8" s="22"/>
      <c r="B8" s="19"/>
      <c r="C8" s="23"/>
      <c r="D8" s="15">
        <v>3</v>
      </c>
      <c r="E8" s="24" t="s">
        <v>347</v>
      </c>
      <c r="F8" s="18" t="s">
        <v>344</v>
      </c>
      <c r="G8" s="25">
        <v>2.22</v>
      </c>
    </row>
    <row r="9" ht="28.5" spans="1:7">
      <c r="A9" s="22"/>
      <c r="B9" s="19"/>
      <c r="C9" s="26"/>
      <c r="D9" s="15">
        <v>4</v>
      </c>
      <c r="E9" s="15" t="s">
        <v>348</v>
      </c>
      <c r="F9" s="15" t="s">
        <v>346</v>
      </c>
      <c r="G9" s="25">
        <v>28.2</v>
      </c>
    </row>
    <row r="10" ht="18" customHeight="1" spans="1:7">
      <c r="A10" s="22"/>
      <c r="B10" s="27"/>
      <c r="C10" s="28"/>
      <c r="D10" s="15"/>
      <c r="E10" s="15"/>
      <c r="F10" s="15"/>
      <c r="G10" s="25"/>
    </row>
    <row r="11" ht="17" customHeight="1" spans="1:7">
      <c r="A11" s="22"/>
      <c r="B11" s="27"/>
      <c r="C11" s="20"/>
      <c r="D11" s="15"/>
      <c r="E11" s="15"/>
      <c r="F11" s="15"/>
      <c r="G11" s="25"/>
    </row>
    <row r="12" ht="17" customHeight="1" spans="1:7">
      <c r="A12" s="22"/>
      <c r="B12" s="9" t="s">
        <v>349</v>
      </c>
      <c r="C12" s="29">
        <f>SUM(C6:C11)</f>
        <v>65.82</v>
      </c>
      <c r="D12" s="9"/>
      <c r="E12" s="9" t="s">
        <v>349</v>
      </c>
      <c r="F12" s="10"/>
      <c r="G12" s="30">
        <f>SUM(G6:G11)</f>
        <v>65.82</v>
      </c>
    </row>
  </sheetData>
  <mergeCells count="7">
    <mergeCell ref="B1:C1"/>
    <mergeCell ref="A2:G2"/>
    <mergeCell ref="A3:C3"/>
    <mergeCell ref="D3:E3"/>
    <mergeCell ref="F3:G3"/>
    <mergeCell ref="A4:C4"/>
    <mergeCell ref="D4:G4"/>
  </mergeCells>
  <pageMargins left="0.751388888888889" right="0.751388888888889" top="1" bottom="1" header="0.5" footer="0.5"/>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tabSelected="1" workbookViewId="0">
      <selection activeCell="J21" sqref="J21"/>
    </sheetView>
  </sheetViews>
  <sheetFormatPr defaultColWidth="9" defaultRowHeight="13.5" outlineLevelCol="6"/>
  <cols>
    <col min="1" max="1" width="3.5" customWidth="1"/>
    <col min="2" max="2" width="32" customWidth="1"/>
    <col min="4" max="4" width="4.125" customWidth="1"/>
    <col min="5" max="5" width="29.375" customWidth="1"/>
    <col min="6" max="6" width="41" customWidth="1"/>
    <col min="7" max="7" width="8.625" customWidth="1"/>
  </cols>
  <sheetData>
    <row r="1" spans="2:3">
      <c r="B1" s="1" t="s">
        <v>350</v>
      </c>
      <c r="C1" s="1"/>
    </row>
    <row r="2" ht="31" customHeight="1" spans="1:7">
      <c r="A2" s="2" t="s">
        <v>351</v>
      </c>
      <c r="B2" s="2"/>
      <c r="C2" s="2"/>
      <c r="D2" s="2"/>
      <c r="E2" s="2"/>
      <c r="F2" s="2"/>
      <c r="G2" s="2"/>
    </row>
    <row r="3" ht="14.25" spans="1:7">
      <c r="A3" s="3" t="s">
        <v>278</v>
      </c>
      <c r="B3" s="4"/>
      <c r="C3" s="4"/>
      <c r="D3" s="5" t="s">
        <v>3</v>
      </c>
      <c r="E3" s="5"/>
      <c r="F3" s="6" t="s">
        <v>155</v>
      </c>
      <c r="G3" s="6"/>
    </row>
    <row r="4" ht="18" customHeight="1" spans="1:7">
      <c r="A4" s="7" t="s">
        <v>156</v>
      </c>
      <c r="B4" s="8"/>
      <c r="C4" s="8"/>
      <c r="D4" s="9" t="s">
        <v>157</v>
      </c>
      <c r="E4" s="9"/>
      <c r="F4" s="10"/>
      <c r="G4" s="10"/>
    </row>
    <row r="5" ht="36" customHeight="1" spans="1:7">
      <c r="A5" s="11" t="s">
        <v>158</v>
      </c>
      <c r="B5" s="11" t="s">
        <v>159</v>
      </c>
      <c r="C5" s="12" t="s">
        <v>160</v>
      </c>
      <c r="D5" s="11" t="s">
        <v>158</v>
      </c>
      <c r="E5" s="13" t="s">
        <v>162</v>
      </c>
      <c r="F5" s="11" t="s">
        <v>163</v>
      </c>
      <c r="G5" s="14" t="s">
        <v>160</v>
      </c>
    </row>
    <row r="6" ht="18" customHeight="1" spans="1:7">
      <c r="A6" s="15">
        <v>1</v>
      </c>
      <c r="B6" s="16" t="s">
        <v>352</v>
      </c>
      <c r="C6" s="17">
        <v>180</v>
      </c>
      <c r="D6" s="15">
        <v>1</v>
      </c>
      <c r="E6" s="16" t="s">
        <v>353</v>
      </c>
      <c r="F6" s="18" t="s">
        <v>354</v>
      </c>
      <c r="G6" s="17">
        <v>180</v>
      </c>
    </row>
    <row r="7" ht="18" customHeight="1" spans="1:7">
      <c r="A7" s="15"/>
      <c r="B7" s="19"/>
      <c r="C7" s="20"/>
      <c r="D7" s="15"/>
      <c r="E7" s="15"/>
      <c r="F7" s="15"/>
      <c r="G7" s="21"/>
    </row>
    <row r="8" ht="18" customHeight="1" spans="1:7">
      <c r="A8" s="22"/>
      <c r="B8" s="19"/>
      <c r="C8" s="23"/>
      <c r="D8" s="15"/>
      <c r="E8" s="24"/>
      <c r="F8" s="18"/>
      <c r="G8" s="25"/>
    </row>
    <row r="9" ht="18" customHeight="1" spans="1:7">
      <c r="A9" s="22"/>
      <c r="B9" s="19"/>
      <c r="C9" s="26"/>
      <c r="D9" s="15"/>
      <c r="E9" s="15"/>
      <c r="F9" s="15"/>
      <c r="G9" s="25"/>
    </row>
    <row r="10" ht="18" customHeight="1" spans="1:7">
      <c r="A10" s="22"/>
      <c r="B10" s="27"/>
      <c r="C10" s="28"/>
      <c r="D10" s="15"/>
      <c r="E10" s="15"/>
      <c r="F10" s="15"/>
      <c r="G10" s="25"/>
    </row>
    <row r="11" ht="18" customHeight="1" spans="1:7">
      <c r="A11" s="22"/>
      <c r="B11" s="27"/>
      <c r="C11" s="20"/>
      <c r="D11" s="15"/>
      <c r="E11" s="15"/>
      <c r="F11" s="15"/>
      <c r="G11" s="25"/>
    </row>
    <row r="12" ht="14.25" spans="1:7">
      <c r="A12" s="22"/>
      <c r="B12" s="9" t="s">
        <v>349</v>
      </c>
      <c r="C12" s="29">
        <f>SUM(C6:C11)</f>
        <v>180</v>
      </c>
      <c r="D12" s="9"/>
      <c r="E12" s="9" t="s">
        <v>349</v>
      </c>
      <c r="F12" s="10"/>
      <c r="G12" s="30">
        <f>SUM(G6:G11)</f>
        <v>180</v>
      </c>
    </row>
  </sheetData>
  <mergeCells count="7">
    <mergeCell ref="B1:C1"/>
    <mergeCell ref="A2:G2"/>
    <mergeCell ref="A3:C3"/>
    <mergeCell ref="D3:E3"/>
    <mergeCell ref="F3:G3"/>
    <mergeCell ref="A4:C4"/>
    <mergeCell ref="D4:G4"/>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一般预算收支调整总表</vt:lpstr>
      <vt:lpstr>土地出让金基金预算</vt:lpstr>
      <vt:lpstr>债券资金安排</vt:lpstr>
      <vt:lpstr>特殊转移支付资金安排</vt:lpstr>
      <vt:lpstr>特别国债资金安排</vt:lpstr>
      <vt:lpstr>一般公共预算收入调整表</vt:lpstr>
      <vt:lpstr>其他地方自行试点项目收益专项债券预算调整</vt:lpstr>
      <vt:lpstr>城市基础设施配套费预算调整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2023-08-22T08:40:16Z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KSORubyTemplateID" linkTarget="0">
    <vt:lpwstr>14</vt:lpwstr>
  </property>
  <property fmtid="{D5CDD505-2E9C-101B-9397-08002B2CF9AE}" pid="4" name="ICV">
    <vt:lpwstr>81E853D8ABD648A7A7116184D12A7C53</vt:lpwstr>
  </property>
</Properties>
</file>