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7"/>
  </bookViews>
  <sheets>
    <sheet name="封面" sheetId="14" r:id="rId1"/>
    <sheet name="附件1" sheetId="11" r:id="rId2"/>
    <sheet name="附件2" sheetId="12" r:id="rId3"/>
    <sheet name="附件3" sheetId="8" r:id="rId4"/>
    <sheet name="附件4" sheetId="13" r:id="rId5"/>
    <sheet name="附件5" sheetId="15" r:id="rId6"/>
    <sheet name="附件6" sheetId="9" r:id="rId7"/>
    <sheet name="附件7" sheetId="10" r:id="rId8"/>
  </sheets>
  <definedNames>
    <definedName name="_xlnm.Print_Titles" localSheetId="1">附件1!$1:$5</definedName>
    <definedName name="_xlnm.Print_Titles" localSheetId="2">附件2!$1:$5</definedName>
    <definedName name="_xlnm.Print_Titles" localSheetId="3">附件3!$1:$4</definedName>
    <definedName name="_xlnm.Print_Titles" localSheetId="4">附件4!$1:$5</definedName>
    <definedName name="_xlnm.Print_Titles" localSheetId="7">附件7!$1:$5</definedName>
  </definedNames>
  <calcPr calcId="144525"/>
</workbook>
</file>

<file path=xl/sharedStrings.xml><?xml version="1.0" encoding="utf-8"?>
<sst xmlns="http://schemas.openxmlformats.org/spreadsheetml/2006/main" count="724" uniqueCount="536">
  <si>
    <t>龙胜各族自治县财政局</t>
  </si>
  <si>
    <t xml:space="preserve">  2021年财政决算表</t>
  </si>
  <si>
    <t>一、龙胜各族自治县2021年一般公共预算组织财政收入完成情况表…………13</t>
  </si>
  <si>
    <t>二、龙胜各族自治县2021年一般公共预算收支决算表…………………………16</t>
  </si>
  <si>
    <t>三、龙胜各族自治县2021年财政总结算表………………………………………18</t>
  </si>
  <si>
    <t>四、龙胜各族自治县2021年政府性基金收支决算表……………………………22</t>
  </si>
  <si>
    <t>五、龙胜各族自治县2021年部门决算总表………………………………………24</t>
  </si>
  <si>
    <t>六、龙胜各族自治县2021年政府债券资金项目安排表……………………………………25</t>
  </si>
  <si>
    <t>七、龙胜各族自治县2021年预备费使用情况表……………………………………………26</t>
  </si>
  <si>
    <t>龙胜各族自治县财政局编制</t>
  </si>
  <si>
    <t>附件1</t>
  </si>
  <si>
    <t>龙胜各族自治县2021年一般公共预算组织财政收入完成情况表</t>
  </si>
  <si>
    <t>编制单位:龙胜各族自治县财政局</t>
  </si>
  <si>
    <t>编制日期：2022年11月04日</t>
  </si>
  <si>
    <t>单位：万元</t>
  </si>
  <si>
    <t>项目</t>
  </si>
  <si>
    <t>2020年决算数</t>
  </si>
  <si>
    <t>2021年预算数</t>
  </si>
  <si>
    <t>2021年实际完成数对比</t>
  </si>
  <si>
    <t>收入科目</t>
  </si>
  <si>
    <t>2021年决算数</t>
  </si>
  <si>
    <t>比上年同期增减</t>
  </si>
  <si>
    <t>比上年完成数+.-%</t>
  </si>
  <si>
    <t>全年组织一般预算收入合计</t>
  </si>
  <si>
    <t>（一）上划中央四税收入</t>
  </si>
  <si>
    <t>1、增值税50%</t>
  </si>
  <si>
    <t>2、消费税</t>
  </si>
  <si>
    <t>3、企业所得税（60%）</t>
  </si>
  <si>
    <t>4、个人所得税（60%）</t>
  </si>
  <si>
    <t>5、改征增值税（50%）</t>
  </si>
  <si>
    <t>6、营业税（50%）</t>
  </si>
  <si>
    <t>7、其他税收收入</t>
  </si>
  <si>
    <t>（二）自治区分享四税收入</t>
  </si>
  <si>
    <t>1、增值税（16%）</t>
  </si>
  <si>
    <t>2、营业税(20%)</t>
  </si>
  <si>
    <t>3、企业所得税（10%）</t>
  </si>
  <si>
    <t>4、个人所得税（15%）</t>
  </si>
  <si>
    <t>5、改征增值税（20%）</t>
  </si>
  <si>
    <t>6、环境保护税（30%）</t>
  </si>
  <si>
    <t>（三）公共财政预算收入</t>
  </si>
  <si>
    <t>1、增值税（34%）</t>
  </si>
  <si>
    <t>2、改征增值税（30%）</t>
  </si>
  <si>
    <t>2、营业税(30%)</t>
  </si>
  <si>
    <t>3、企业所得税（30%）</t>
  </si>
  <si>
    <t>4、个人所得税（25%）</t>
  </si>
  <si>
    <t>5、资源税</t>
  </si>
  <si>
    <t>6、城市维护建设税</t>
  </si>
  <si>
    <t>7、房产税</t>
  </si>
  <si>
    <t>8、印花税</t>
  </si>
  <si>
    <t>9、城镇土地使用税</t>
  </si>
  <si>
    <t>10、土地增值税</t>
  </si>
  <si>
    <t>11、车船使用和牌照税</t>
  </si>
  <si>
    <t>12、耕地占用税</t>
  </si>
  <si>
    <t>13、环境保护税</t>
  </si>
  <si>
    <t>14、国有资产经营收益</t>
  </si>
  <si>
    <t>15、国有资本有偿使用收入</t>
  </si>
  <si>
    <t>16、行政性收费收入</t>
  </si>
  <si>
    <t>17、罚没收入</t>
  </si>
  <si>
    <t>18、其他税收收入</t>
  </si>
  <si>
    <r>
      <rPr>
        <sz val="11"/>
        <rFont val="Times New Roman"/>
        <charset val="134"/>
      </rPr>
      <t>19</t>
    </r>
    <r>
      <rPr>
        <sz val="11"/>
        <rFont val="宋体"/>
        <charset val="134"/>
      </rPr>
      <t>、专项收入</t>
    </r>
  </si>
  <si>
    <t>（1）排污费收入</t>
  </si>
  <si>
    <t xml:space="preserve"> (2)探矿权采矿权价款收入</t>
  </si>
  <si>
    <t>（3）教育费附加收入</t>
  </si>
  <si>
    <t>（4）地方教育费附加收入</t>
  </si>
  <si>
    <t>（5）水资源费收入</t>
  </si>
  <si>
    <t>（6）文化事业建设费收入</t>
  </si>
  <si>
    <t>（7）残疾人就业保障金收入</t>
  </si>
  <si>
    <t>（8）土地出让收益计提的农田水利建设资金收入</t>
  </si>
  <si>
    <t>（9）土地出让收益计提的教育资金收入</t>
  </si>
  <si>
    <t>（10）育林基金收入</t>
  </si>
  <si>
    <t>（11）森林植被恢复费收入</t>
  </si>
  <si>
    <t>（12）水利建设基金收入</t>
  </si>
  <si>
    <t>（13）其他专项（广告）收入</t>
  </si>
  <si>
    <t>20、契税</t>
  </si>
  <si>
    <r>
      <rPr>
        <sz val="11"/>
        <rFont val="Times New Roman"/>
        <charset val="134"/>
      </rPr>
      <t>21</t>
    </r>
    <r>
      <rPr>
        <sz val="11"/>
        <rFont val="宋体"/>
        <charset val="134"/>
      </rPr>
      <t>、住房基金收入</t>
    </r>
  </si>
  <si>
    <r>
      <rPr>
        <sz val="11"/>
        <rFont val="Times New Roman"/>
        <charset val="134"/>
      </rPr>
      <t>22</t>
    </r>
    <r>
      <rPr>
        <sz val="11"/>
        <rFont val="宋体"/>
        <charset val="134"/>
      </rPr>
      <t>、其他收入</t>
    </r>
    <r>
      <rPr>
        <sz val="11"/>
        <rFont val="Times New Roman"/>
        <charset val="134"/>
      </rPr>
      <t>(</t>
    </r>
    <r>
      <rPr>
        <sz val="11"/>
        <rFont val="宋体"/>
        <charset val="134"/>
      </rPr>
      <t>含捐赠收入</t>
    </r>
    <r>
      <rPr>
        <sz val="11"/>
        <rFont val="Times New Roman"/>
        <charset val="134"/>
      </rPr>
      <t>)</t>
    </r>
  </si>
  <si>
    <t>附件2</t>
  </si>
  <si>
    <t>龙胜各族自治县2021年一般公共预算收支决算表</t>
  </si>
  <si>
    <t>编制日期：2022年11月04日                        单位：万元</t>
  </si>
  <si>
    <t>2021年上级追加预算</t>
  </si>
  <si>
    <t>2021年预算调整数</t>
  </si>
  <si>
    <t>完成预算调整（%）</t>
  </si>
  <si>
    <t>一、总收入</t>
  </si>
  <si>
    <t>（一）上年结余</t>
  </si>
  <si>
    <t>1、调入预算稳定增长调节基金（净结余）</t>
  </si>
  <si>
    <t>2、专项转移支付补助收入及专项收入结余</t>
  </si>
  <si>
    <t>（二）地方一般预算收入</t>
  </si>
  <si>
    <t>（三）上级补助收入</t>
  </si>
  <si>
    <t>1、一般转移性收入</t>
  </si>
  <si>
    <t>2、专项转移支付补助收入</t>
  </si>
  <si>
    <t>（四）政府债券转贷收入</t>
  </si>
  <si>
    <t>1、一般债券</t>
  </si>
  <si>
    <t>2、专项债券</t>
  </si>
  <si>
    <t>3、置换债券</t>
  </si>
  <si>
    <t>4、再融资债券</t>
  </si>
  <si>
    <t>5、向国际组织借款收入</t>
  </si>
  <si>
    <t>（五）调入资金收入</t>
  </si>
  <si>
    <t>二、总支出</t>
  </si>
  <si>
    <t>（一）上解上级支出</t>
  </si>
  <si>
    <t>（二）一般公共预算支出</t>
  </si>
  <si>
    <t xml:space="preserve">     1、一般公共服务</t>
  </si>
  <si>
    <t xml:space="preserve">     2、外交支出</t>
  </si>
  <si>
    <t xml:space="preserve">     3、国防支出</t>
  </si>
  <si>
    <t xml:space="preserve">     4、公共安全支出</t>
  </si>
  <si>
    <t xml:space="preserve">     5、教育支出</t>
  </si>
  <si>
    <t xml:space="preserve">     6、科学技术支出</t>
  </si>
  <si>
    <t xml:space="preserve">     7、文化旅游体育与传媒支出</t>
  </si>
  <si>
    <t xml:space="preserve">     8、社会保障和就业支出</t>
  </si>
  <si>
    <t xml:space="preserve">     9、卫生健康支出</t>
  </si>
  <si>
    <t xml:space="preserve">     10、节能环保支出</t>
  </si>
  <si>
    <t xml:space="preserve">     11、城乡社区支出</t>
  </si>
  <si>
    <t xml:space="preserve">     12、农林水支出</t>
  </si>
  <si>
    <t xml:space="preserve">     13、交通运输支出</t>
  </si>
  <si>
    <t xml:space="preserve">     14、资源勘探信息等支出</t>
  </si>
  <si>
    <t xml:space="preserve">     15、商业服务业等支出</t>
  </si>
  <si>
    <t xml:space="preserve">     16、金融支出</t>
  </si>
  <si>
    <t xml:space="preserve">     17、援助其他地区支出</t>
  </si>
  <si>
    <t xml:space="preserve">     18、自然资源海洋气象等支出</t>
  </si>
  <si>
    <t xml:space="preserve">     19、住房保障支出</t>
  </si>
  <si>
    <t xml:space="preserve">     20、粮油物资储备支出</t>
  </si>
  <si>
    <t xml:space="preserve">     21、灾害防治及应急管理支出</t>
  </si>
  <si>
    <t xml:space="preserve">     22、预备费</t>
  </si>
  <si>
    <t xml:space="preserve">     23、债务付息支出</t>
  </si>
  <si>
    <t xml:space="preserve">     24、债务发行费用支出</t>
  </si>
  <si>
    <t xml:space="preserve">     25、其他支出</t>
  </si>
  <si>
    <t>（三）政府债务(债券)还本支出</t>
  </si>
  <si>
    <t>（四）安排预算稳定调节基金</t>
  </si>
  <si>
    <t>（五）调出资金</t>
  </si>
  <si>
    <t>（六）补充预算周转金</t>
  </si>
  <si>
    <t>三、结  余</t>
  </si>
  <si>
    <t>附件3</t>
  </si>
  <si>
    <t>龙胜各族自治县2021年财政总决算结算表</t>
  </si>
  <si>
    <t>编制单位:龙胜各族自治县财政局        2022年11月04日</t>
  </si>
  <si>
    <t>单位:万元</t>
  </si>
  <si>
    <t xml:space="preserve">项     目 </t>
  </si>
  <si>
    <t>金  额</t>
  </si>
  <si>
    <t>一、收入总计</t>
  </si>
  <si>
    <t xml:space="preserve"> ㈠当年公共财政预算收入合计</t>
  </si>
  <si>
    <t xml:space="preserve"> ㈡自治区补助收入合计</t>
  </si>
  <si>
    <t xml:space="preserve">   1.返还性收入</t>
  </si>
  <si>
    <t xml:space="preserve">    增值税和消费税税收返还收入</t>
  </si>
  <si>
    <t xml:space="preserve">    所得税基数返还收入</t>
  </si>
  <si>
    <t xml:space="preserve">    成品油价格和税费改革税收返还收入</t>
  </si>
  <si>
    <t>一</t>
  </si>
  <si>
    <t xml:space="preserve">    其他税收返还收入</t>
  </si>
  <si>
    <t xml:space="preserve">   2.一般性转移支付收入</t>
  </si>
  <si>
    <t xml:space="preserve">    体制补助收入</t>
  </si>
  <si>
    <t xml:space="preserve">    均衡性转移支付收入</t>
  </si>
  <si>
    <t xml:space="preserve">    革命老区转移支付收入</t>
  </si>
  <si>
    <t>般</t>
  </si>
  <si>
    <t xml:space="preserve">    民族地区转移支付收入</t>
  </si>
  <si>
    <t xml:space="preserve">    贫困地区转移支付收入</t>
  </si>
  <si>
    <t xml:space="preserve">    县级基本财力保障机制奖补资金收入</t>
  </si>
  <si>
    <t xml:space="preserve">    结算补助收入</t>
  </si>
  <si>
    <t xml:space="preserve">    成品油价格和税费改革转移支付补助收入</t>
  </si>
  <si>
    <t>公</t>
  </si>
  <si>
    <t xml:space="preserve">    基层公检法司转移支付收入</t>
  </si>
  <si>
    <t xml:space="preserve">    城乡义务教育等转移支付收入</t>
  </si>
  <si>
    <t xml:space="preserve">    基本养老金转移支付收入</t>
  </si>
  <si>
    <t xml:space="preserve">    城乡居民医疗保险转移支付收入</t>
  </si>
  <si>
    <t xml:space="preserve">    农村综合改革转移支付收入</t>
  </si>
  <si>
    <t>共</t>
  </si>
  <si>
    <t xml:space="preserve">    重点生态功能区转移支付收入</t>
  </si>
  <si>
    <t xml:space="preserve">    固定数额补助收入</t>
  </si>
  <si>
    <t xml:space="preserve">    其他一般性转移支付收入</t>
  </si>
  <si>
    <t xml:space="preserve">    产粮（油）大县奖励转移支付收入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</si>
  <si>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</si>
  <si>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</si>
  <si>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</si>
  <si>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</si>
  <si>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</si>
  <si>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</si>
  <si>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</si>
  <si>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</si>
  <si>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其中：军转干</t>
  </si>
  <si>
    <t xml:space="preserve">    卫生健康共同财政事权转移支付收入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</si>
  <si>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</si>
  <si>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</si>
  <si>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</si>
  <si>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</si>
  <si>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</si>
  <si>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</si>
  <si>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</si>
  <si>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</si>
  <si>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</si>
  <si>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</si>
  <si>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</si>
  <si>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</si>
  <si>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3.专项转移支付收入（专款）</t>
  </si>
  <si>
    <t>预</t>
  </si>
  <si>
    <t xml:space="preserve">      一般公共服务</t>
  </si>
  <si>
    <t xml:space="preserve">      外交</t>
  </si>
  <si>
    <t xml:space="preserve">      国防</t>
  </si>
  <si>
    <t xml:space="preserve">      公共安全</t>
  </si>
  <si>
    <t xml:space="preserve">      教育</t>
  </si>
  <si>
    <t>算</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</si>
  <si>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</si>
  <si>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</si>
  <si>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</si>
  <si>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</si>
  <si>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</si>
  <si>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</si>
  <si>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</si>
  <si>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</si>
  <si>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</si>
  <si>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</si>
  <si>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</si>
  <si>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</si>
  <si>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</si>
  <si>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</si>
  <si>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</si>
  <si>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</si>
  <si>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㈢债券转贷收入</t>
  </si>
  <si>
    <t xml:space="preserve"> ㈣上年结余</t>
  </si>
  <si>
    <t xml:space="preserve"> ㈤调入资金</t>
  </si>
  <si>
    <t xml:space="preserve"> ㈥动用预算稳定调节基金</t>
  </si>
  <si>
    <t xml:space="preserve"> ㈦市对直管县结算补助</t>
  </si>
  <si>
    <t>二、支出合计</t>
  </si>
  <si>
    <t xml:space="preserve"> ㈠当年公共财政预算支出合计</t>
  </si>
  <si>
    <t xml:space="preserve"> ㈡上解自治区支出</t>
  </si>
  <si>
    <t xml:space="preserve">  1.体制上解支出</t>
  </si>
  <si>
    <t xml:space="preserve">    (1)原体制上解</t>
  </si>
  <si>
    <t xml:space="preserve">    (2)国地税合并改革税务经费上解基数</t>
  </si>
  <si>
    <t>2.专项上解支出</t>
  </si>
  <si>
    <t xml:space="preserve">  ⑴定额专项上解</t>
  </si>
  <si>
    <t xml:space="preserve">  ⑵粮食风险基金上解</t>
  </si>
  <si>
    <t xml:space="preserve">  ⑶其他上解</t>
  </si>
  <si>
    <t xml:space="preserve">    (4)增值税“五五分享”税收返还上解支出</t>
  </si>
  <si>
    <t xml:space="preserve">    (5)财政事权和支出责任划分基数上解</t>
  </si>
  <si>
    <t>㈢债务还本支出</t>
  </si>
  <si>
    <t>㈣安排预算稳定调节基金</t>
  </si>
  <si>
    <t xml:space="preserve">  ㈤补充预算周转金</t>
  </si>
  <si>
    <t>三、年终滚存结余</t>
  </si>
  <si>
    <t xml:space="preserve"> 减：专项结余</t>
  </si>
  <si>
    <t xml:space="preserve"> 净结余</t>
  </si>
  <si>
    <t>基金预算</t>
  </si>
  <si>
    <t xml:space="preserve">一、基金预算收入总计 </t>
  </si>
  <si>
    <t xml:space="preserve"> ㈠当年基金收入</t>
  </si>
  <si>
    <t xml:space="preserve"> ㈡上年结余</t>
  </si>
  <si>
    <t xml:space="preserve"> ㈢上级补助收入</t>
  </si>
  <si>
    <t xml:space="preserve"> ㈣市补直管县收入</t>
  </si>
  <si>
    <t>(六)专项债券转贷收入</t>
  </si>
  <si>
    <t>1.新增专项债券收入</t>
  </si>
  <si>
    <t>2.置换专项债券收入</t>
  </si>
  <si>
    <t>3.再融资债券收入</t>
  </si>
  <si>
    <t>二、基金预算支出合计</t>
  </si>
  <si>
    <t xml:space="preserve"> ㈠当年基金支出</t>
  </si>
  <si>
    <t xml:space="preserve"> ㈡调出资金</t>
  </si>
  <si>
    <t>国有资本经营预算</t>
  </si>
  <si>
    <t>一、国有经营收入总计</t>
  </si>
  <si>
    <t xml:space="preserve"> ㈠当年国资预算收入</t>
  </si>
  <si>
    <t>二、国资预算支出总计</t>
  </si>
  <si>
    <t xml:space="preserve"> ㈠当年国资预算支出</t>
  </si>
  <si>
    <t>资金往来</t>
  </si>
  <si>
    <t>一、年初地市财政欠自治区财政往来</t>
  </si>
  <si>
    <t>二、地市财政少上解自治区财政款</t>
  </si>
  <si>
    <t xml:space="preserve"> ㈠地市财政应上解自治区财政款</t>
  </si>
  <si>
    <t>三、自治区本年度已调度资金</t>
  </si>
  <si>
    <t xml:space="preserve"> ㈠正常资金调度</t>
  </si>
  <si>
    <t xml:space="preserve"> ㈡专项资金调度</t>
  </si>
  <si>
    <t xml:space="preserve"> ㈢各市国库留解资金</t>
  </si>
  <si>
    <r>
      <rPr>
        <b/>
        <sz val="13"/>
        <rFont val="仿宋"/>
        <charset val="134"/>
      </rPr>
      <t xml:space="preserve"> </t>
    </r>
    <r>
      <rPr>
        <b/>
        <sz val="13"/>
        <rFont val="宋体"/>
        <charset val="134"/>
      </rPr>
      <t>㈣</t>
    </r>
    <r>
      <rPr>
        <b/>
        <sz val="13"/>
        <rFont val="仿宋"/>
        <charset val="134"/>
      </rPr>
      <t>往来扣款</t>
    </r>
  </si>
  <si>
    <t>四、市与直管县往来</t>
  </si>
  <si>
    <t xml:space="preserve"> ㈠2021年市对直管县资金调度</t>
  </si>
  <si>
    <t xml:space="preserve"> ㈡市对县的往来扣款</t>
  </si>
  <si>
    <t>五、自治区财政应补地市财政款</t>
  </si>
  <si>
    <t>六、2021年年终地市财政欠自治区财政往来款</t>
  </si>
  <si>
    <t xml:space="preserve"> ㈠各市、县财政欠自治财政往来款</t>
  </si>
  <si>
    <t xml:space="preserve"> ㈡各直管县财政欠地市财政往来款</t>
  </si>
  <si>
    <t>政府债券</t>
  </si>
  <si>
    <t>一、2021年年初应付地方政府债券本金</t>
  </si>
  <si>
    <t>二、2021年新增转贷政府债券</t>
  </si>
  <si>
    <t>三、2021年地方政府债券还本</t>
  </si>
  <si>
    <t>四、2021年年末应付地方政府债券本金</t>
  </si>
  <si>
    <t>附件4</t>
  </si>
  <si>
    <t>龙胜各族自治县2021年政府性基金收支决算表</t>
  </si>
  <si>
    <t>（二）当年政府性基金预算收入</t>
  </si>
  <si>
    <t>（二）政府性基金支出</t>
  </si>
  <si>
    <t xml:space="preserve">     1、科学技术支出</t>
  </si>
  <si>
    <t xml:space="preserve">     2、文化旅游体育与传媒支出</t>
  </si>
  <si>
    <t xml:space="preserve">     3、社会保障和就业支出</t>
  </si>
  <si>
    <t xml:space="preserve">     6、节能环保支出</t>
  </si>
  <si>
    <t xml:space="preserve">     7、城乡社区支出</t>
  </si>
  <si>
    <t xml:space="preserve">     8、农林水支出</t>
  </si>
  <si>
    <t xml:space="preserve">     9、交通运输支出</t>
  </si>
  <si>
    <t xml:space="preserve">     10、资源勘探信息等支出</t>
  </si>
  <si>
    <t xml:space="preserve">     11、商业服务等支出</t>
  </si>
  <si>
    <t xml:space="preserve">     12、金融支出</t>
  </si>
  <si>
    <t xml:space="preserve">     13、其他支出（彩票公益金、其他政府性基金支出）</t>
  </si>
  <si>
    <t xml:space="preserve">     14、债务付息支出</t>
  </si>
  <si>
    <t xml:space="preserve">     15、债务发行费用支出</t>
  </si>
  <si>
    <t>（三）抗疫特别国债安排的支出</t>
  </si>
  <si>
    <t>（四）政府债务(债券)还本支出</t>
  </si>
  <si>
    <t>（五）安排预算稳定调节基金</t>
  </si>
  <si>
    <t>（六）调出资金</t>
  </si>
  <si>
    <t>附件5</t>
  </si>
  <si>
    <t>龙胜各族自治县2021年部门决算总表</t>
  </si>
  <si>
    <t>编制单位：龙胜各族自治县财政局</t>
  </si>
  <si>
    <t>2022年11月04日</t>
  </si>
  <si>
    <t>金额单位：万元</t>
  </si>
  <si>
    <t>收        入</t>
  </si>
  <si>
    <t>支            出</t>
  </si>
  <si>
    <t>栏次</t>
  </si>
  <si>
    <t/>
  </si>
  <si>
    <t>年初预算数</t>
  </si>
  <si>
    <t>调整预算数</t>
  </si>
  <si>
    <t>决算数</t>
  </si>
  <si>
    <t>一、一般公共预算财政拨款收入</t>
  </si>
  <si>
    <t>1</t>
  </si>
  <si>
    <t>一、一般公共服务支出</t>
  </si>
  <si>
    <t>一、基本支出</t>
  </si>
  <si>
    <t>二、政府性基金预算财政拨款收入</t>
  </si>
  <si>
    <t>2</t>
  </si>
  <si>
    <t>二、外交支出</t>
  </si>
  <si>
    <t xml:space="preserve">      人员经费</t>
  </si>
  <si>
    <t>三、国有资本经营预算财政拨款收入</t>
  </si>
  <si>
    <t>3</t>
  </si>
  <si>
    <t>三、国防支出</t>
  </si>
  <si>
    <t xml:space="preserve">      公用经费</t>
  </si>
  <si>
    <t>四、上级补助收入</t>
  </si>
  <si>
    <t>4</t>
  </si>
  <si>
    <t>四、公共安全支出</t>
  </si>
  <si>
    <t>二、项目支出</t>
  </si>
  <si>
    <t>五、事业收入</t>
  </si>
  <si>
    <t>5</t>
  </si>
  <si>
    <t>五、教育支出</t>
  </si>
  <si>
    <t xml:space="preserve">    其中：基本建设类项目</t>
  </si>
  <si>
    <t>六、经营收入</t>
  </si>
  <si>
    <t>6</t>
  </si>
  <si>
    <t>六、科学技术支出</t>
  </si>
  <si>
    <t>三、上缴上级支出</t>
  </si>
  <si>
    <t>七、附属单位上缴收入</t>
  </si>
  <si>
    <t>7</t>
  </si>
  <si>
    <t>七、文化旅游体育与传媒支出</t>
  </si>
  <si>
    <t>四、经营支出</t>
  </si>
  <si>
    <t>八、其他收入</t>
  </si>
  <si>
    <t>8</t>
  </si>
  <si>
    <t>八、社会保障和就业支出</t>
  </si>
  <si>
    <t>五、对附属单位补助支出</t>
  </si>
  <si>
    <t>9</t>
  </si>
  <si>
    <t>九、卫生健康支出</t>
  </si>
  <si>
    <t>10</t>
  </si>
  <si>
    <t>十、节能环保支出</t>
  </si>
  <si>
    <t>11</t>
  </si>
  <si>
    <t>十一、城乡社区支出</t>
  </si>
  <si>
    <t>经济分类支出合计</t>
  </si>
  <si>
    <t>—</t>
  </si>
  <si>
    <t>12</t>
  </si>
  <si>
    <t>十二、农林水支出</t>
  </si>
  <si>
    <t>一、工资福利支出</t>
  </si>
  <si>
    <t>13</t>
  </si>
  <si>
    <t>十三、交通运输支出</t>
  </si>
  <si>
    <t>二、商品和服务支出</t>
  </si>
  <si>
    <t>14</t>
  </si>
  <si>
    <t>十四、资源勘探工业信息等支出</t>
  </si>
  <si>
    <t>三、对个人和家庭的补助</t>
  </si>
  <si>
    <t>15</t>
  </si>
  <si>
    <t>十五、商业服务业等支出</t>
  </si>
  <si>
    <t>四、债务利息及费用支出</t>
  </si>
  <si>
    <t>16</t>
  </si>
  <si>
    <t>十六、金融支出</t>
  </si>
  <si>
    <t>五、资本性支出（基本建设）</t>
  </si>
  <si>
    <t>17</t>
  </si>
  <si>
    <t>十七、援助其他地区支出</t>
  </si>
  <si>
    <t>六、资本性支出</t>
  </si>
  <si>
    <t>18</t>
  </si>
  <si>
    <t>十八、自然资源海洋气象等支出</t>
  </si>
  <si>
    <t>七、对企业补助（基本建设）</t>
  </si>
  <si>
    <t>19</t>
  </si>
  <si>
    <t>十九、住房保障支出</t>
  </si>
  <si>
    <t>八、对企业补助</t>
  </si>
  <si>
    <t>20</t>
  </si>
  <si>
    <t>二十、粮油物资储备支出</t>
  </si>
  <si>
    <t>九、对社会保障基金补助</t>
  </si>
  <si>
    <t>21</t>
  </si>
  <si>
    <t>二十一、国有资本经营预算支出</t>
  </si>
  <si>
    <t>十、其他支出</t>
  </si>
  <si>
    <t>22</t>
  </si>
  <si>
    <t>二十二、灾害防治及应急管理支出</t>
  </si>
  <si>
    <t>23</t>
  </si>
  <si>
    <t>二十三、其他支出</t>
  </si>
  <si>
    <t>本年收入合计</t>
  </si>
  <si>
    <t>24</t>
  </si>
  <si>
    <t>本年支出合计</t>
  </si>
  <si>
    <t xml:space="preserve">    使用非财政拨款结余</t>
  </si>
  <si>
    <t>25</t>
  </si>
  <si>
    <t xml:space="preserve">    结余分配</t>
  </si>
  <si>
    <t xml:space="preserve">    年初结转和结余</t>
  </si>
  <si>
    <t>26</t>
  </si>
  <si>
    <t xml:space="preserve">    年末结转和结余</t>
  </si>
  <si>
    <t>总计</t>
  </si>
  <si>
    <t>27</t>
  </si>
  <si>
    <t>附件6</t>
  </si>
  <si>
    <t>2021年政府债券资金项目安排情况表</t>
  </si>
  <si>
    <t>龙胜县财政局编制</t>
  </si>
  <si>
    <t>序号</t>
  </si>
  <si>
    <t>单  位</t>
  </si>
  <si>
    <t>项        目</t>
  </si>
  <si>
    <t>县财政局</t>
  </si>
  <si>
    <t>偿还2014年地方政府新增债券1,300万元及2016年一般债券（十期）3,200万元</t>
  </si>
  <si>
    <t>再融资债券支出合计</t>
  </si>
  <si>
    <t>县市容服务中心</t>
  </si>
  <si>
    <t>龙胜各族自治县县城老城区市政基础设施建设项目</t>
  </si>
  <si>
    <t>县教育局</t>
  </si>
  <si>
    <t>龙胜县第二高中项目</t>
  </si>
  <si>
    <t>县兴龙城市投资有限公司</t>
  </si>
  <si>
    <t>桂三高速公路龙胜县城段出口连接公路（龙脊大道）工程项目（含路网管网）</t>
  </si>
  <si>
    <t>龙胜各族自治县龙脊大道园区市政基础设施建设项目</t>
  </si>
  <si>
    <t>县水利事业服务中心</t>
  </si>
  <si>
    <t>小型水库安全运行项目</t>
  </si>
  <si>
    <t>县交通局</t>
  </si>
  <si>
    <t>“四建一通”建设项目（瓢里至平等1000万元；交洲至区矿500万元）</t>
  </si>
  <si>
    <t>新增政府一般债券支出合计</t>
  </si>
  <si>
    <t>总        计</t>
  </si>
  <si>
    <t>附件7</t>
  </si>
  <si>
    <t>龙胜各族自治县2021年县本级财政预备费使用情况表</t>
  </si>
  <si>
    <t>单位名称</t>
  </si>
  <si>
    <t>拨款内容</t>
  </si>
  <si>
    <t xml:space="preserve"> 金额 </t>
  </si>
  <si>
    <t>合   计</t>
  </si>
  <si>
    <t>各乡镇</t>
  </si>
  <si>
    <t>追加乡村振兴“三清三拆”经费</t>
  </si>
  <si>
    <t>龙脊镇人民政府</t>
  </si>
  <si>
    <t>追加龙脊镇公租房建设资金</t>
  </si>
  <si>
    <t>县市容中心</t>
  </si>
  <si>
    <t>追加县城垃圾转运站压缩箱体购置经费</t>
  </si>
  <si>
    <t>县人大办</t>
  </si>
  <si>
    <t>追加县人大第十六届人民代表大会第六次会议经费</t>
  </si>
  <si>
    <t>县社保中心</t>
  </si>
  <si>
    <t>追加购买新婚姻登记信息系统硬件设备经费</t>
  </si>
  <si>
    <t>县政协办</t>
  </si>
  <si>
    <t>追加县政协第十一届委员会第六次会议经费</t>
  </si>
  <si>
    <t>县政法委</t>
  </si>
  <si>
    <t>追加综治视联网建设经费</t>
  </si>
  <si>
    <t>追加拉麻生活垃圾卫生填埋专项监测经费</t>
  </si>
  <si>
    <t>追加2021年村（社区）妇联组织换届选举工作经费</t>
  </si>
  <si>
    <t>县委办</t>
  </si>
  <si>
    <t>追加县统计局新办公用房维修经费（机关事务局）</t>
  </si>
  <si>
    <t>县档案馆</t>
  </si>
  <si>
    <t>追加档案数字化建设设备购置经费</t>
  </si>
  <si>
    <t>县委党校</t>
  </si>
  <si>
    <t>追加县委党校会议中心修复资金</t>
  </si>
  <si>
    <t>县农业农村局</t>
  </si>
  <si>
    <t>追加农村土地确权登记颁证工作经费</t>
  </si>
  <si>
    <t>县交管大队</t>
  </si>
  <si>
    <t>追加道路标志、提示牌建设经费</t>
  </si>
  <si>
    <t>追加交通信号系统控制系统改造工程经费</t>
  </si>
  <si>
    <t>广西汇能宏禹水利公司</t>
  </si>
  <si>
    <t>追加龙胜中学滑坡应急治理经费（迁移电力线路及变台抢险工程施工费用）</t>
  </si>
  <si>
    <t>县工信局</t>
  </si>
  <si>
    <t>追加新能源汽车充电基础设施建设财政补贴资金</t>
  </si>
  <si>
    <t>县委宣传部</t>
  </si>
  <si>
    <t>追加县委宣传部党史学习教育工作经费</t>
  </si>
  <si>
    <t>县交通运输局</t>
  </si>
  <si>
    <t>追加桂三高速公路龙胜县城出口连接线工程建设办工作经费</t>
  </si>
  <si>
    <t>县应急管理局</t>
  </si>
  <si>
    <t>追加应急综合预案编制工作经费</t>
  </si>
  <si>
    <t>追加应急综合执法大队执法装备购置及执法办案场所规划建设经费</t>
  </si>
  <si>
    <t>追加龙脊镇农村人居环境提升工作经费</t>
  </si>
  <si>
    <t>追加广西（桂林）茶产业展销博览会参展工作经费</t>
  </si>
  <si>
    <t>追加创建广西现代农业示范区规划费</t>
  </si>
  <si>
    <t>县文化广电体育和旅游局</t>
  </si>
  <si>
    <t>追加龙胜温泉采矿证续采手续并缴纳采矿权出让收益金（县旅投）</t>
  </si>
  <si>
    <t>县消防救援大队</t>
  </si>
  <si>
    <t>追加县消防救援大队采购器材经费</t>
  </si>
  <si>
    <t>县统计局</t>
  </si>
  <si>
    <t>追加县统计局办公室搬迁设备购置经费</t>
  </si>
  <si>
    <t>县发改局</t>
  </si>
  <si>
    <t>追加广西北向通道（怀桂湛高铁经龙胜设站）前期综合咨询服务经费</t>
  </si>
  <si>
    <t>县交通管理大队</t>
  </si>
  <si>
    <t>追加高速路口交通信号控制系统建设工程经费</t>
  </si>
  <si>
    <t>追加党校会议中心设施设备维修保养经费</t>
  </si>
  <si>
    <t>县机关事务管理局</t>
  </si>
  <si>
    <t>追加县委县政府机关食堂改造资金（机关事务局）</t>
  </si>
  <si>
    <t>追加县机关事务管理服务中心接待自治区党委第七巡视组工作经费</t>
  </si>
  <si>
    <t>追加县机关事务管理服务中心更换县政府办公楼一楼大厅全彩LED显示屏经费</t>
  </si>
  <si>
    <t>县委整改办</t>
  </si>
  <si>
    <t>追加县委整改办工作经费</t>
  </si>
  <si>
    <t>县政务服务管理办</t>
  </si>
  <si>
    <t>追加24小时政务自助服务区改造工程经费</t>
  </si>
  <si>
    <t>追加龙胜第二高中二期项目资金</t>
  </si>
  <si>
    <t>县公安局</t>
  </si>
  <si>
    <t>追加全警实战大练兵训练经费</t>
  </si>
  <si>
    <t>县温泉管理处</t>
  </si>
  <si>
    <t>追加建新自然保护区内富江电站整改工作经费</t>
  </si>
  <si>
    <t>县自然资源局</t>
  </si>
  <si>
    <t>追加爆破福平包和分水坳金坑盗采矿洞资金</t>
  </si>
  <si>
    <t>县风貌办</t>
  </si>
  <si>
    <t>追加县城风貌改造办公室工作经费</t>
  </si>
  <si>
    <t>追加“沿着高速看中国——红色之旅看交通”主题宣传活动经费</t>
  </si>
  <si>
    <t>追加彭祖坪自然保护区宣传牌及安全设施项目工程经费</t>
  </si>
  <si>
    <t>追加龙胜中学高考备考工作补助经费</t>
  </si>
  <si>
    <t>县档案史志馆</t>
  </si>
  <si>
    <t>追加《一切为了前线、一切为了胜利》编辑出版费用</t>
  </si>
  <si>
    <t>追加档案挂接系统购置费用</t>
  </si>
  <si>
    <t>县市场监管局</t>
  </si>
  <si>
    <t>追加优化营商环境办公经费</t>
  </si>
  <si>
    <t>追加县乡人大换届选举工作经费</t>
  </si>
  <si>
    <t>追加政府四楼会议室天面维修资金（机关事务局）</t>
  </si>
  <si>
    <t>追加2021年春节、“三八”国际妇女节旅游消费券资金</t>
  </si>
  <si>
    <t>追加庆祝建党100周年社会宣传专项经费</t>
  </si>
  <si>
    <t>县住建局</t>
  </si>
  <si>
    <t>追加县住建局盛园路棚户区改造（一期）项目专项债券利息及费用</t>
  </si>
  <si>
    <t>追加龙脊镇中六村地灾点抢险救援安置工作经费</t>
  </si>
  <si>
    <t>县乡村振兴局</t>
  </si>
  <si>
    <t>追加脱贫攻坚“因工死亡”人员一次性抚恤待遇经费</t>
  </si>
  <si>
    <t>县生态环境保护委员会</t>
  </si>
  <si>
    <t>追加农村生活污水治理项目前期准备工作经费</t>
  </si>
  <si>
    <t>县人武部</t>
  </si>
  <si>
    <t>追加民兵训练经费</t>
  </si>
  <si>
    <t>追加县机关事务局食堂经费</t>
  </si>
  <si>
    <t>平等镇人民政府</t>
  </si>
  <si>
    <t>追加中央生态环境保护督察广南村环境污染整改经费</t>
  </si>
  <si>
    <t>县政府办</t>
  </si>
  <si>
    <t>追加建党100周年县城街道氛围营造经费</t>
  </si>
  <si>
    <t>县水库移民局</t>
  </si>
  <si>
    <t>追加瓢里镇交州河口护堤及码头工程前期勘探费用</t>
  </si>
  <si>
    <t>县委巡察办</t>
  </si>
  <si>
    <t>追加县委巡察工作经费</t>
  </si>
  <si>
    <t>县民宗局</t>
  </si>
  <si>
    <t>追加庆祝建党100周年桂湘黔地区长征文化研讨会经费</t>
  </si>
  <si>
    <t>追加县委党校会议中心更新修缮设施经费</t>
  </si>
  <si>
    <t>追加政协龙胜各族自治县第十二届委员会第一次会议经费</t>
  </si>
  <si>
    <t>追加全县中小学幼儿园聘请安保人员资金</t>
  </si>
  <si>
    <t>追加县滨江公园文化活动建设资金</t>
  </si>
  <si>
    <t>追加清理城步至贝子河口公路塌方经费</t>
  </si>
  <si>
    <t>追加龙胜县山洪灾害监测预警设施设备运行维护配套经费</t>
  </si>
  <si>
    <t>三门镇人民政府</t>
  </si>
  <si>
    <t>追加三门镇花坪村群众困难生活补贴资金</t>
  </si>
  <si>
    <t>县企改办（社保中心）</t>
  </si>
  <si>
    <t>追加国有企业改制前离退休人员2020年统筹外工资福利待遇资金</t>
  </si>
  <si>
    <t>县医疗保障局</t>
  </si>
  <si>
    <t>追加2020年居民医疗救助保险项目管理费</t>
  </si>
  <si>
    <t>追加2021年度乡村风貌提升和农村人居环境改善工作领导小组办公室工作经费</t>
  </si>
  <si>
    <t>追加机关事务局食堂经费</t>
  </si>
  <si>
    <t>非易地扶贫搬迁项目前期建设费用</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</si>
</sst>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_ "/>
    <numFmt numFmtId="178" formatCode="0.00_ "/>
    <numFmt numFmtId="179" formatCode="#,##0.00_ "/>
    <numFmt numFmtId="180" formatCode="#,##0.00_);\(#,##0.00\)"/>
    <numFmt numFmtId="181" formatCode="#,##0_ "/>
    <numFmt numFmtId="182" formatCode="#,##0_);\(#,##0\)"/>
    <numFmt numFmtId="183" formatCode="_ * #,##0_ ;_ * \-#,##0_ ;_ * &quot;-&quot;??_ ;_ @_ "/>
    <numFmt numFmtId="184" formatCode="#,##0.00_);[Red]\(#,##0.00\)"/>
    <numFmt numFmtId="185" formatCode="#,##0_);[Red]\(#,##0\)"/>
  </numFmts>
  <fonts count="70">
    <font>
      <sz val="11"/>
      <color theme="1"/>
      <name val="宋体"/>
      <charset val="134"/>
      <scheme val="minor"/>
    </font>
    <font>
      <sz val="11"/>
      <color theme="1"/>
      <name val="仿宋"/>
      <charset val="134"/>
    </font>
    <font>
      <b/>
      <sz val="18"/>
      <color theme="1"/>
      <name val="仿宋"/>
      <charset val="134"/>
    </font>
    <font>
      <b/>
      <sz val="13"/>
      <color theme="1"/>
      <name val="仿宋"/>
      <charset val="134"/>
    </font>
    <font>
      <b/>
      <sz val="12"/>
      <name val="仿宋_GB2312"/>
      <charset val="134"/>
    </font>
    <font>
      <b/>
      <sz val="12"/>
      <color theme="1"/>
      <name val="仿宋_GB2312"/>
      <charset val="134"/>
    </font>
    <font>
      <sz val="12"/>
      <color indexed="8"/>
      <name val="仿宋"/>
      <charset val="134"/>
    </font>
    <font>
      <sz val="12"/>
      <name val="仿宋"/>
      <charset val="134"/>
    </font>
    <font>
      <b/>
      <sz val="18"/>
      <name val="仿宋"/>
      <charset val="134"/>
    </font>
    <font>
      <sz val="14"/>
      <color theme="1"/>
      <name val="仿宋"/>
      <charset val="134"/>
    </font>
    <font>
      <sz val="12"/>
      <color theme="1"/>
      <name val="仿宋"/>
      <charset val="134"/>
    </font>
    <font>
      <sz val="12"/>
      <color theme="1"/>
      <name val="宋体"/>
      <charset val="134"/>
    </font>
    <font>
      <b/>
      <sz val="12"/>
      <color theme="1"/>
      <name val="仿宋"/>
      <charset val="134"/>
    </font>
    <font>
      <b/>
      <sz val="12"/>
      <color theme="1"/>
      <name val="宋体"/>
      <charset val="134"/>
    </font>
    <font>
      <sz val="14"/>
      <color indexed="8"/>
      <name val="宋体"/>
      <charset val="134"/>
    </font>
    <font>
      <b/>
      <sz val="14"/>
      <color indexed="8"/>
      <name val="宋体"/>
      <charset val="134"/>
    </font>
    <font>
      <b/>
      <sz val="12"/>
      <color indexed="8"/>
      <name val="宋体"/>
      <charset val="134"/>
    </font>
    <font>
      <sz val="10"/>
      <color indexed="8"/>
      <name val="Arial"/>
      <charset val="134"/>
    </font>
    <font>
      <sz val="10"/>
      <color rgb="FF000000"/>
      <name val="宋体"/>
      <charset val="134"/>
    </font>
    <font>
      <b/>
      <sz val="14"/>
      <color indexed="8"/>
      <name val="仿宋"/>
      <charset val="134"/>
    </font>
    <font>
      <b/>
      <sz val="9"/>
      <color indexed="8"/>
      <name val="宋体"/>
      <charset val="134"/>
    </font>
    <font>
      <b/>
      <sz val="10"/>
      <color indexed="8"/>
      <name val="Arial"/>
      <charset val="134"/>
    </font>
    <font>
      <b/>
      <sz val="10"/>
      <color indexed="8"/>
      <name val="宋体"/>
      <charset val="134"/>
    </font>
    <font>
      <sz val="11"/>
      <color indexed="8"/>
      <name val="宋体"/>
      <charset val="134"/>
    </font>
    <font>
      <sz val="9"/>
      <color indexed="8"/>
      <name val="仿宋"/>
      <charset val="134"/>
    </font>
    <font>
      <sz val="9"/>
      <color indexed="8"/>
      <name val="仿宋"/>
      <charset val="134"/>
    </font>
    <font>
      <b/>
      <sz val="9"/>
      <color indexed="8"/>
      <name val="仿宋"/>
      <charset val="134"/>
    </font>
    <font>
      <b/>
      <sz val="10"/>
      <color theme="1"/>
      <name val="宋体"/>
      <charset val="134"/>
      <scheme val="minor"/>
    </font>
    <font>
      <sz val="12"/>
      <name val="宋体"/>
      <charset val="134"/>
    </font>
    <font>
      <sz val="18"/>
      <name val="方正小标宋_GBK"/>
      <charset val="134"/>
    </font>
    <font>
      <sz val="11"/>
      <name val="仿宋"/>
      <charset val="134"/>
    </font>
    <font>
      <b/>
      <sz val="12"/>
      <name val="仿宋"/>
      <charset val="134"/>
    </font>
    <font>
      <b/>
      <sz val="11"/>
      <color theme="1"/>
      <name val="宋体"/>
      <charset val="134"/>
      <scheme val="minor"/>
    </font>
    <font>
      <sz val="9"/>
      <color theme="1"/>
      <name val="宋体"/>
      <charset val="134"/>
      <scheme val="minor"/>
    </font>
    <font>
      <sz val="13"/>
      <name val="宋体"/>
      <charset val="134"/>
    </font>
    <font>
      <b/>
      <sz val="13"/>
      <name val="宋体"/>
      <charset val="134"/>
    </font>
    <font>
      <b/>
      <sz val="11"/>
      <color theme="1"/>
      <name val="宋体"/>
      <charset val="134"/>
    </font>
    <font>
      <b/>
      <sz val="11"/>
      <name val="宋体"/>
      <charset val="134"/>
    </font>
    <font>
      <b/>
      <sz val="13"/>
      <name val="仿宋"/>
      <charset val="134"/>
    </font>
    <font>
      <sz val="13"/>
      <name val="仿宋"/>
      <charset val="134"/>
    </font>
    <font>
      <sz val="10"/>
      <name val="宋体"/>
      <charset val="134"/>
      <scheme val="minor"/>
    </font>
    <font>
      <sz val="13"/>
      <color theme="1"/>
      <name val="仿宋"/>
      <charset val="134"/>
    </font>
    <font>
      <b/>
      <sz val="13"/>
      <name val="宋体"/>
      <charset val="134"/>
      <scheme val="minor"/>
    </font>
    <font>
      <sz val="11"/>
      <name val="宋体"/>
      <charset val="134"/>
    </font>
    <font>
      <sz val="20"/>
      <name val="方正小标宋_GBK"/>
      <charset val="134"/>
    </font>
    <font>
      <sz val="11"/>
      <name val="仿宋_GB2312"/>
      <charset val="134"/>
    </font>
    <font>
      <sz val="11"/>
      <name val="Times New Roman"/>
      <charset val="134"/>
    </font>
    <font>
      <sz val="28"/>
      <name val="方正小标宋_GBK"/>
      <charset val="134"/>
    </font>
    <font>
      <sz val="12"/>
      <name val="Times New Roman"/>
      <charset val="134"/>
    </font>
    <font>
      <sz val="20"/>
      <name val="仿宋_GB2312"/>
      <charset val="134"/>
    </font>
    <font>
      <sz val="18"/>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theme="0"/>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medium">
        <color indexed="8"/>
      </bottom>
      <diagonal/>
    </border>
    <border>
      <left style="thin">
        <color auto="1"/>
      </left>
      <right style="thin">
        <color auto="1"/>
      </right>
      <top style="thin">
        <color auto="1"/>
      </top>
      <bottom style="medium">
        <color auto="1"/>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medium">
        <color indexed="8"/>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51" fillId="6" borderId="0" applyNumberFormat="0" applyBorder="0" applyAlignment="0" applyProtection="0">
      <alignment vertical="center"/>
    </xf>
    <xf numFmtId="0" fontId="52" fillId="7" borderId="18" applyNumberFormat="0" applyAlignment="0" applyProtection="0">
      <alignment vertical="center"/>
    </xf>
    <xf numFmtId="44" fontId="0" fillId="0" borderId="0" applyFont="0" applyFill="0" applyBorder="0" applyAlignment="0" applyProtection="0">
      <alignment vertical="center"/>
    </xf>
    <xf numFmtId="0" fontId="28" fillId="0" borderId="0">
      <alignment vertical="center"/>
    </xf>
    <xf numFmtId="41" fontId="0" fillId="0" borderId="0" applyFont="0" applyFill="0" applyBorder="0" applyAlignment="0" applyProtection="0">
      <alignment vertical="center"/>
    </xf>
    <xf numFmtId="0" fontId="51" fillId="8" borderId="0" applyNumberFormat="0" applyBorder="0" applyAlignment="0" applyProtection="0">
      <alignment vertical="center"/>
    </xf>
    <xf numFmtId="0" fontId="53" fillId="9" borderId="0" applyNumberFormat="0" applyBorder="0" applyAlignment="0" applyProtection="0">
      <alignment vertical="center"/>
    </xf>
    <xf numFmtId="43" fontId="0" fillId="0" borderId="0" applyFont="0" applyFill="0" applyBorder="0" applyAlignment="0" applyProtection="0">
      <alignment vertical="center"/>
    </xf>
    <xf numFmtId="0" fontId="54" fillId="10" borderId="0" applyNumberFormat="0" applyBorder="0" applyAlignment="0" applyProtection="0">
      <alignment vertical="center"/>
    </xf>
    <xf numFmtId="0" fontId="55" fillId="0" borderId="0" applyNumberFormat="0" applyFill="0" applyBorder="0" applyAlignment="0" applyProtection="0">
      <alignment vertical="center"/>
    </xf>
    <xf numFmtId="9"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0" fillId="11" borderId="19" applyNumberFormat="0" applyFont="0" applyAlignment="0" applyProtection="0">
      <alignment vertical="center"/>
    </xf>
    <xf numFmtId="0" fontId="54" fillId="12" borderId="0" applyNumberFormat="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43" fontId="28" fillId="0" borderId="0" applyFont="0" applyFill="0" applyBorder="0" applyAlignment="0" applyProtection="0"/>
    <xf numFmtId="0" fontId="61" fillId="0" borderId="20" applyNumberFormat="0" applyFill="0" applyAlignment="0" applyProtection="0">
      <alignment vertical="center"/>
    </xf>
    <xf numFmtId="0" fontId="62" fillId="0" borderId="20" applyNumberFormat="0" applyFill="0" applyAlignment="0" applyProtection="0">
      <alignment vertical="center"/>
    </xf>
    <xf numFmtId="0" fontId="54" fillId="13" borderId="0" applyNumberFormat="0" applyBorder="0" applyAlignment="0" applyProtection="0">
      <alignment vertical="center"/>
    </xf>
    <xf numFmtId="0" fontId="57" fillId="0" borderId="21" applyNumberFormat="0" applyFill="0" applyAlignment="0" applyProtection="0">
      <alignment vertical="center"/>
    </xf>
    <xf numFmtId="0" fontId="54" fillId="14" borderId="0" applyNumberFormat="0" applyBorder="0" applyAlignment="0" applyProtection="0">
      <alignment vertical="center"/>
    </xf>
    <xf numFmtId="0" fontId="63" fillId="15" borderId="22" applyNumberFormat="0" applyAlignment="0" applyProtection="0">
      <alignment vertical="center"/>
    </xf>
    <xf numFmtId="0" fontId="64" fillId="15" borderId="18" applyNumberFormat="0" applyAlignment="0" applyProtection="0">
      <alignment vertical="center"/>
    </xf>
    <xf numFmtId="0" fontId="65" fillId="16" borderId="23" applyNumberFormat="0" applyAlignment="0" applyProtection="0">
      <alignment vertical="center"/>
    </xf>
    <xf numFmtId="0" fontId="51" fillId="17" borderId="0" applyNumberFormat="0" applyBorder="0" applyAlignment="0" applyProtection="0">
      <alignment vertical="center"/>
    </xf>
    <xf numFmtId="0" fontId="54" fillId="18" borderId="0" applyNumberFormat="0" applyBorder="0" applyAlignment="0" applyProtection="0">
      <alignment vertical="center"/>
    </xf>
    <xf numFmtId="0" fontId="66" fillId="0" borderId="24" applyNumberFormat="0" applyFill="0" applyAlignment="0" applyProtection="0">
      <alignment vertical="center"/>
    </xf>
    <xf numFmtId="0" fontId="67" fillId="0" borderId="25" applyNumberFormat="0" applyFill="0" applyAlignment="0" applyProtection="0">
      <alignment vertical="center"/>
    </xf>
    <xf numFmtId="0" fontId="68" fillId="19" borderId="0" applyNumberFormat="0" applyBorder="0" applyAlignment="0" applyProtection="0">
      <alignment vertical="center"/>
    </xf>
    <xf numFmtId="0" fontId="69" fillId="20" borderId="0" applyNumberFormat="0" applyBorder="0" applyAlignment="0" applyProtection="0">
      <alignment vertical="center"/>
    </xf>
    <xf numFmtId="0" fontId="51" fillId="21" borderId="0" applyNumberFormat="0" applyBorder="0" applyAlignment="0" applyProtection="0">
      <alignment vertical="center"/>
    </xf>
    <xf numFmtId="0" fontId="54"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4" fillId="27" borderId="0" applyNumberFormat="0" applyBorder="0" applyAlignment="0" applyProtection="0">
      <alignment vertical="center"/>
    </xf>
    <xf numFmtId="0" fontId="54"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4" fillId="31" borderId="0" applyNumberFormat="0" applyBorder="0" applyAlignment="0" applyProtection="0">
      <alignment vertical="center"/>
    </xf>
    <xf numFmtId="0" fontId="28" fillId="0" borderId="0"/>
    <xf numFmtId="0" fontId="51" fillId="32" borderId="0" applyNumberFormat="0" applyBorder="0" applyAlignment="0" applyProtection="0">
      <alignment vertical="center"/>
    </xf>
    <xf numFmtId="0" fontId="54" fillId="33" borderId="0" applyNumberFormat="0" applyBorder="0" applyAlignment="0" applyProtection="0">
      <alignment vertical="center"/>
    </xf>
    <xf numFmtId="0" fontId="54" fillId="34" borderId="0" applyNumberFormat="0" applyBorder="0" applyAlignment="0" applyProtection="0">
      <alignment vertical="center"/>
    </xf>
    <xf numFmtId="0" fontId="51" fillId="35" borderId="0" applyNumberFormat="0" applyBorder="0" applyAlignment="0" applyProtection="0">
      <alignment vertical="center"/>
    </xf>
    <xf numFmtId="0" fontId="54" fillId="36" borderId="0" applyNumberFormat="0" applyBorder="0" applyAlignment="0" applyProtection="0">
      <alignment vertical="center"/>
    </xf>
    <xf numFmtId="0" fontId="28" fillId="0" borderId="0">
      <alignment vertical="center"/>
    </xf>
    <xf numFmtId="0" fontId="28" fillId="0" borderId="0"/>
    <xf numFmtId="0" fontId="48" fillId="0" borderId="0"/>
  </cellStyleXfs>
  <cellXfs count="198">
    <xf numFmtId="0" fontId="0" fillId="0" borderId="0" xfId="0">
      <alignment vertical="center"/>
    </xf>
    <xf numFmtId="0" fontId="1" fillId="0" borderId="0" xfId="0" applyFont="1" applyAlignment="1">
      <alignment vertical="center" wrapText="1"/>
    </xf>
    <xf numFmtId="0" fontId="2" fillId="2" borderId="0" xfId="0" applyFont="1" applyFill="1" applyAlignment="1">
      <alignment horizontal="center" vertical="center" wrapText="1"/>
    </xf>
    <xf numFmtId="0" fontId="3" fillId="2" borderId="1" xfId="0" applyFont="1" applyFill="1" applyBorder="1" applyAlignment="1">
      <alignment vertical="center" wrapText="1"/>
    </xf>
    <xf numFmtId="176" fontId="4" fillId="3"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2"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7" fillId="4" borderId="4" xfId="0" applyFont="1" applyFill="1" applyBorder="1" applyAlignment="1">
      <alignment horizontal="center" vertical="center" wrapText="1"/>
    </xf>
    <xf numFmtId="178" fontId="7" fillId="4" borderId="3" xfId="0" applyNumberFormat="1" applyFont="1" applyFill="1" applyBorder="1" applyAlignment="1">
      <alignment horizontal="center" wrapText="1"/>
    </xf>
    <xf numFmtId="0" fontId="7" fillId="0" borderId="2" xfId="0" applyFont="1" applyFill="1" applyBorder="1" applyAlignment="1">
      <alignment horizontal="left" vertical="center" wrapText="1"/>
    </xf>
    <xf numFmtId="178" fontId="6" fillId="0" borderId="3" xfId="0" applyNumberFormat="1" applyFont="1" applyFill="1" applyBorder="1" applyAlignment="1">
      <alignment horizontal="center" vertical="top"/>
    </xf>
    <xf numFmtId="178" fontId="6" fillId="0" borderId="2" xfId="0" applyNumberFormat="1" applyFont="1" applyFill="1" applyBorder="1" applyAlignment="1">
      <alignment horizontal="center" vertical="top"/>
    </xf>
    <xf numFmtId="0" fontId="7" fillId="0" borderId="5"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2" xfId="0" applyFont="1" applyFill="1" applyBorder="1" applyAlignment="1">
      <alignment horizontal="left" vertical="center" wrapText="1"/>
    </xf>
    <xf numFmtId="178" fontId="6" fillId="0" borderId="2" xfId="0" applyNumberFormat="1" applyFont="1" applyFill="1" applyBorder="1" applyAlignment="1">
      <alignment horizontal="center" vertical="top" wrapText="1"/>
    </xf>
    <xf numFmtId="179" fontId="7" fillId="0" borderId="2" xfId="0" applyNumberFormat="1" applyFont="1" applyFill="1" applyBorder="1" applyAlignment="1">
      <alignment horizontal="center" wrapText="1"/>
    </xf>
    <xf numFmtId="0" fontId="0" fillId="0" borderId="0" xfId="0" applyAlignment="1">
      <alignment vertical="center" wrapText="1"/>
    </xf>
    <xf numFmtId="0" fontId="8" fillId="3" borderId="0"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wrapText="1"/>
    </xf>
    <xf numFmtId="0" fontId="4" fillId="3" borderId="1" xfId="0" applyNumberFormat="1" applyFont="1" applyFill="1" applyBorder="1" applyAlignment="1">
      <alignment vertical="center" wrapText="1"/>
    </xf>
    <xf numFmtId="0" fontId="9" fillId="3" borderId="2" xfId="0" applyNumberFormat="1" applyFont="1" applyFill="1" applyBorder="1" applyAlignment="1">
      <alignment horizontal="center" vertical="center" wrapText="1"/>
    </xf>
    <xf numFmtId="180" fontId="9" fillId="3" borderId="2" xfId="0" applyNumberFormat="1" applyFont="1" applyFill="1" applyBorder="1" applyAlignment="1">
      <alignment horizontal="center" vertical="center" wrapText="1"/>
    </xf>
    <xf numFmtId="0" fontId="10" fillId="0" borderId="2" xfId="0" applyFont="1" applyFill="1" applyBorder="1" applyAlignment="1">
      <alignment horizontal="left" vertical="center"/>
    </xf>
    <xf numFmtId="0" fontId="10" fillId="0" borderId="2" xfId="0" applyFont="1" applyFill="1" applyBorder="1" applyAlignment="1">
      <alignment horizontal="justify" vertical="center"/>
    </xf>
    <xf numFmtId="181" fontId="10" fillId="0" borderId="2" xfId="0" applyNumberFormat="1" applyFont="1" applyFill="1" applyBorder="1" applyAlignment="1">
      <alignment horizontal="right" vertical="center"/>
    </xf>
    <xf numFmtId="0" fontId="11" fillId="0" borderId="2" xfId="0" applyFont="1" applyFill="1" applyBorder="1" applyAlignment="1">
      <alignment horizontal="left" vertical="center"/>
    </xf>
    <xf numFmtId="0" fontId="12" fillId="0" borderId="2" xfId="5" applyFont="1" applyFill="1" applyBorder="1" applyAlignment="1">
      <alignment horizontal="center" vertical="center" wrapText="1"/>
    </xf>
    <xf numFmtId="181" fontId="13" fillId="0" borderId="2" xfId="0" applyNumberFormat="1" applyFont="1" applyFill="1" applyBorder="1" applyAlignment="1">
      <alignment horizontal="right" vertical="center"/>
    </xf>
    <xf numFmtId="0" fontId="10" fillId="0" borderId="2" xfId="0" applyFont="1" applyFill="1" applyBorder="1" applyAlignment="1">
      <alignment horizontal="left" vertical="center" wrapText="1"/>
    </xf>
    <xf numFmtId="181" fontId="10" fillId="0" borderId="2" xfId="9" applyNumberFormat="1" applyFont="1" applyBorder="1" applyAlignment="1">
      <alignment horizontal="right" vertical="center" wrapText="1"/>
    </xf>
    <xf numFmtId="0" fontId="14" fillId="0" borderId="2" xfId="0" applyFont="1" applyFill="1" applyBorder="1" applyAlignment="1">
      <alignment vertical="center"/>
    </xf>
    <xf numFmtId="0" fontId="15" fillId="0" borderId="2" xfId="5" applyFont="1" applyFill="1" applyBorder="1" applyAlignment="1">
      <alignment horizontal="center" vertical="center" wrapText="1"/>
    </xf>
    <xf numFmtId="182" fontId="15" fillId="0" borderId="2" xfId="0" applyNumberFormat="1" applyFont="1" applyFill="1" applyBorder="1" applyAlignment="1">
      <alignment vertical="center"/>
    </xf>
    <xf numFmtId="182" fontId="14" fillId="0" borderId="2" xfId="0" applyNumberFormat="1" applyFont="1" applyFill="1" applyBorder="1" applyAlignment="1">
      <alignment vertical="center"/>
    </xf>
    <xf numFmtId="0" fontId="15" fillId="0" borderId="2" xfId="0" applyFont="1" applyFill="1" applyBorder="1" applyAlignment="1">
      <alignment horizontal="center" vertical="center" wrapText="1"/>
    </xf>
    <xf numFmtId="182" fontId="16" fillId="0" borderId="2" xfId="0" applyNumberFormat="1" applyFont="1" applyFill="1" applyBorder="1" applyAlignment="1">
      <alignment vertical="center"/>
    </xf>
    <xf numFmtId="0" fontId="17" fillId="0" borderId="0" xfId="0" applyFont="1" applyFill="1" applyBorder="1" applyAlignment="1"/>
    <xf numFmtId="3" fontId="17" fillId="0" borderId="0" xfId="0" applyNumberFormat="1" applyFont="1" applyFill="1" applyBorder="1" applyAlignment="1"/>
    <xf numFmtId="0" fontId="18" fillId="3" borderId="0" xfId="0" applyFont="1" applyFill="1" applyBorder="1" applyAlignment="1">
      <alignment vertical="center"/>
    </xf>
    <xf numFmtId="0" fontId="17" fillId="3" borderId="0" xfId="0" applyFont="1" applyFill="1" applyBorder="1" applyAlignment="1">
      <alignment vertical="center"/>
    </xf>
    <xf numFmtId="0" fontId="19" fillId="3" borderId="0" xfId="0" applyFont="1" applyFill="1" applyBorder="1" applyAlignment="1">
      <alignment horizontal="center" vertical="center"/>
    </xf>
    <xf numFmtId="0" fontId="20" fillId="3" borderId="0" xfId="0" applyFont="1" applyFill="1" applyBorder="1" applyAlignment="1">
      <alignment vertical="center"/>
    </xf>
    <xf numFmtId="0" fontId="21" fillId="3" borderId="0" xfId="0" applyFont="1" applyFill="1" applyBorder="1" applyAlignment="1">
      <alignment vertical="center"/>
    </xf>
    <xf numFmtId="49" fontId="22" fillId="3" borderId="0" xfId="0" applyNumberFormat="1" applyFont="1" applyFill="1" applyBorder="1" applyAlignment="1">
      <alignment vertical="center"/>
    </xf>
    <xf numFmtId="0" fontId="16" fillId="3" borderId="0" xfId="0" applyFont="1" applyFill="1" applyBorder="1" applyAlignment="1">
      <alignment horizontal="center" vertical="center"/>
    </xf>
    <xf numFmtId="0" fontId="23" fillId="5" borderId="6" xfId="0" applyFont="1" applyFill="1" applyBorder="1" applyAlignment="1">
      <alignment horizontal="center" vertical="center" shrinkToFit="1"/>
    </xf>
    <xf numFmtId="0" fontId="23" fillId="5" borderId="7"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4" fillId="5" borderId="2" xfId="0" applyFont="1" applyFill="1" applyBorder="1" applyAlignment="1">
      <alignment horizontal="center" vertical="center" shrinkToFit="1"/>
    </xf>
    <xf numFmtId="0" fontId="25" fillId="0" borderId="2" xfId="0" applyFont="1" applyFill="1" applyBorder="1" applyAlignment="1">
      <alignment horizontal="left" vertical="center" shrinkToFit="1"/>
    </xf>
    <xf numFmtId="0" fontId="25" fillId="0" borderId="2" xfId="0" applyFont="1" applyFill="1" applyBorder="1" applyAlignment="1">
      <alignment horizontal="center" vertical="center" shrinkToFit="1"/>
    </xf>
    <xf numFmtId="3" fontId="25" fillId="0" borderId="2" xfId="0" applyNumberFormat="1" applyFont="1" applyFill="1" applyBorder="1" applyAlignment="1">
      <alignment horizontal="right" vertical="center" shrinkToFit="1"/>
    </xf>
    <xf numFmtId="0" fontId="25" fillId="0" borderId="2" xfId="0" applyFont="1" applyFill="1" applyBorder="1" applyAlignment="1">
      <alignment horizontal="right" vertical="center" shrinkToFit="1"/>
    </xf>
    <xf numFmtId="0" fontId="26" fillId="0" borderId="2"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3" fontId="25" fillId="0" borderId="10" xfId="0" applyNumberFormat="1" applyFont="1" applyFill="1" applyBorder="1" applyAlignment="1">
      <alignment horizontal="right" vertical="center" shrinkToFit="1"/>
    </xf>
    <xf numFmtId="0" fontId="26" fillId="0" borderId="10" xfId="0" applyFont="1" applyFill="1" applyBorder="1" applyAlignment="1">
      <alignment horizontal="center" vertical="center" shrinkToFit="1"/>
    </xf>
    <xf numFmtId="0" fontId="27" fillId="3" borderId="0" xfId="0" applyFont="1" applyFill="1" applyBorder="1" applyAlignment="1">
      <alignment vertical="center"/>
    </xf>
    <xf numFmtId="0" fontId="22" fillId="3" borderId="0" xfId="0" applyFont="1" applyFill="1" applyBorder="1" applyAlignment="1">
      <alignment horizontal="right" vertical="center"/>
    </xf>
    <xf numFmtId="0" fontId="23" fillId="5" borderId="11" xfId="0" applyFont="1" applyFill="1" applyBorder="1" applyAlignment="1">
      <alignment horizontal="center" vertical="center" shrinkToFit="1"/>
    </xf>
    <xf numFmtId="4" fontId="25" fillId="0" borderId="2" xfId="0" applyNumberFormat="1" applyFont="1" applyFill="1" applyBorder="1" applyAlignment="1">
      <alignment horizontal="right" vertical="center" shrinkToFit="1"/>
    </xf>
    <xf numFmtId="3" fontId="25" fillId="0" borderId="2" xfId="0" applyNumberFormat="1" applyFont="1" applyFill="1" applyBorder="1" applyAlignment="1">
      <alignment horizontal="center" vertical="center" shrinkToFit="1"/>
    </xf>
    <xf numFmtId="0" fontId="25" fillId="0" borderId="10" xfId="0" applyFont="1" applyFill="1" applyBorder="1" applyAlignment="1">
      <alignment horizontal="center" vertical="center" shrinkToFit="1"/>
    </xf>
    <xf numFmtId="3" fontId="25" fillId="0" borderId="12" xfId="0" applyNumberFormat="1" applyFont="1" applyFill="1" applyBorder="1" applyAlignment="1">
      <alignment horizontal="right" vertical="center" shrinkToFit="1"/>
    </xf>
    <xf numFmtId="0" fontId="28" fillId="0" borderId="0" xfId="46" applyFont="1" applyFill="1" applyAlignment="1">
      <alignment vertical="center" wrapText="1"/>
    </xf>
    <xf numFmtId="181" fontId="28" fillId="0" borderId="0" xfId="46" applyNumberFormat="1" applyFont="1" applyFill="1" applyAlignment="1">
      <alignment vertical="center" wrapText="1"/>
    </xf>
    <xf numFmtId="181" fontId="28" fillId="0" borderId="0" xfId="46" applyNumberFormat="1" applyFont="1" applyFill="1" applyAlignment="1">
      <alignment horizontal="right" vertical="center" wrapText="1"/>
    </xf>
    <xf numFmtId="181" fontId="28" fillId="4" borderId="0" xfId="46" applyNumberFormat="1" applyFont="1" applyFill="1" applyAlignment="1">
      <alignment horizontal="right" vertical="center" wrapText="1"/>
    </xf>
    <xf numFmtId="0" fontId="28" fillId="0" borderId="0" xfId="46" applyFont="1" applyFill="1" applyAlignment="1">
      <alignment horizontal="right" vertical="center" wrapText="1"/>
    </xf>
    <xf numFmtId="0" fontId="29" fillId="0" borderId="0" xfId="46" applyFont="1" applyFill="1" applyAlignment="1">
      <alignment horizontal="center" vertical="center" wrapText="1"/>
    </xf>
    <xf numFmtId="181" fontId="29" fillId="0" borderId="0" xfId="46" applyNumberFormat="1" applyFont="1" applyFill="1" applyAlignment="1">
      <alignment horizontal="center" vertical="center" wrapText="1"/>
    </xf>
    <xf numFmtId="0" fontId="7" fillId="0" borderId="1" xfId="46" applyFont="1" applyFill="1" applyBorder="1" applyAlignment="1">
      <alignment vertical="center" wrapText="1"/>
    </xf>
    <xf numFmtId="181" fontId="30" fillId="0" borderId="1" xfId="46" applyNumberFormat="1" applyFont="1" applyFill="1" applyBorder="1" applyAlignment="1">
      <alignment horizontal="center" vertical="center" wrapText="1"/>
    </xf>
    <xf numFmtId="181" fontId="30" fillId="0" borderId="1" xfId="46" applyNumberFormat="1" applyFont="1" applyFill="1" applyBorder="1" applyAlignment="1">
      <alignment vertical="center" wrapText="1"/>
    </xf>
    <xf numFmtId="178" fontId="0" fillId="0" borderId="0" xfId="0" applyNumberFormat="1">
      <alignment vertical="center"/>
    </xf>
    <xf numFmtId="0" fontId="31" fillId="0" borderId="5" xfId="46" applyFont="1" applyFill="1" applyBorder="1" applyAlignment="1">
      <alignment horizontal="center" vertical="center" wrapText="1"/>
    </xf>
    <xf numFmtId="181" fontId="31" fillId="0" borderId="5" xfId="46" applyNumberFormat="1" applyFont="1" applyFill="1" applyBorder="1" applyAlignment="1">
      <alignment horizontal="center" vertical="center" wrapText="1"/>
    </xf>
    <xf numFmtId="178" fontId="32" fillId="0" borderId="5" xfId="0" applyNumberFormat="1" applyFont="1" applyBorder="1" applyAlignment="1">
      <alignment horizontal="center" vertical="center" wrapText="1"/>
    </xf>
    <xf numFmtId="0" fontId="31" fillId="0" borderId="3" xfId="46" applyFont="1" applyFill="1" applyBorder="1" applyAlignment="1">
      <alignment horizontal="center" vertical="center" wrapText="1"/>
    </xf>
    <xf numFmtId="181" fontId="31" fillId="0" borderId="3" xfId="46" applyNumberFormat="1" applyFont="1" applyFill="1" applyBorder="1" applyAlignment="1">
      <alignment horizontal="center" vertical="center" wrapText="1"/>
    </xf>
    <xf numFmtId="178" fontId="32" fillId="0" borderId="3" xfId="0" applyNumberFormat="1" applyFont="1" applyBorder="1" applyAlignment="1">
      <alignment horizontal="center" vertical="center" wrapText="1"/>
    </xf>
    <xf numFmtId="0" fontId="31" fillId="0" borderId="2" xfId="46" applyFont="1" applyFill="1" applyBorder="1" applyAlignment="1">
      <alignment vertical="center" wrapText="1"/>
    </xf>
    <xf numFmtId="181" fontId="31" fillId="4" borderId="2" xfId="20" applyNumberFormat="1" applyFont="1" applyFill="1" applyBorder="1" applyAlignment="1">
      <alignment horizontal="right" vertical="center" wrapText="1"/>
    </xf>
    <xf numFmtId="0" fontId="31" fillId="0" borderId="2" xfId="46" applyFont="1" applyFill="1" applyBorder="1" applyAlignment="1">
      <alignment horizontal="left" vertical="center" wrapText="1" indent="1"/>
    </xf>
    <xf numFmtId="181" fontId="7" fillId="4" borderId="2" xfId="46" applyNumberFormat="1" applyFont="1" applyFill="1" applyBorder="1" applyAlignment="1">
      <alignment horizontal="right" vertical="center" wrapText="1"/>
    </xf>
    <xf numFmtId="178" fontId="7" fillId="0" borderId="2" xfId="46" applyNumberFormat="1" applyFont="1" applyFill="1" applyBorder="1" applyAlignment="1">
      <alignment horizontal="right" vertical="center" wrapText="1"/>
    </xf>
    <xf numFmtId="181" fontId="31" fillId="4" borderId="2" xfId="46" applyNumberFormat="1" applyFont="1" applyFill="1" applyBorder="1" applyAlignment="1">
      <alignment horizontal="right" vertical="center" wrapText="1"/>
    </xf>
    <xf numFmtId="181" fontId="31" fillId="4" borderId="5" xfId="46" applyNumberFormat="1" applyFont="1" applyFill="1" applyBorder="1" applyAlignment="1">
      <alignment horizontal="right" vertical="center" wrapText="1"/>
    </xf>
    <xf numFmtId="178" fontId="31" fillId="0" borderId="2" xfId="46" applyNumberFormat="1" applyFont="1" applyFill="1" applyBorder="1" applyAlignment="1">
      <alignment horizontal="right" vertical="center" wrapText="1"/>
    </xf>
    <xf numFmtId="0" fontId="7" fillId="0" borderId="2" xfId="46" applyFont="1" applyFill="1" applyBorder="1" applyAlignment="1">
      <alignment horizontal="left" vertical="center" wrapText="1" indent="2"/>
    </xf>
    <xf numFmtId="0" fontId="7" fillId="0" borderId="2" xfId="46" applyFont="1" applyFill="1" applyBorder="1" applyAlignment="1">
      <alignment horizontal="left" vertical="center" wrapText="1" indent="1"/>
    </xf>
    <xf numFmtId="181" fontId="7" fillId="0" borderId="2" xfId="46" applyNumberFormat="1" applyFont="1" applyFill="1" applyBorder="1" applyAlignment="1">
      <alignment horizontal="right" vertical="center" wrapText="1"/>
    </xf>
    <xf numFmtId="0" fontId="7" fillId="4" borderId="4" xfId="0" applyFont="1" applyFill="1" applyBorder="1" applyAlignment="1">
      <alignment vertical="center"/>
    </xf>
    <xf numFmtId="0" fontId="0" fillId="0" borderId="2" xfId="0" applyBorder="1" applyAlignment="1">
      <alignment horizontal="right" vertical="center"/>
    </xf>
    <xf numFmtId="181" fontId="0" fillId="0" borderId="0" xfId="0" applyNumberFormat="1">
      <alignment vertical="center"/>
    </xf>
    <xf numFmtId="0" fontId="33" fillId="0" borderId="0" xfId="0" applyFont="1" applyAlignment="1">
      <alignment horizontal="left" vertical="center" wrapText="1"/>
    </xf>
    <xf numFmtId="181" fontId="34" fillId="3" borderId="0" xfId="0" applyNumberFormat="1" applyFont="1" applyFill="1" applyAlignment="1">
      <alignment vertical="center" wrapText="1"/>
    </xf>
    <xf numFmtId="0" fontId="8" fillId="3" borderId="0" xfId="0" applyNumberFormat="1" applyFont="1" applyFill="1" applyAlignment="1" applyProtection="1">
      <alignment horizontal="center" vertical="center" wrapText="1"/>
    </xf>
    <xf numFmtId="181" fontId="8" fillId="3" borderId="0" xfId="0" applyNumberFormat="1" applyFont="1" applyFill="1" applyAlignment="1" applyProtection="1">
      <alignment horizontal="center" vertical="center" wrapText="1"/>
    </xf>
    <xf numFmtId="0" fontId="35" fillId="0" borderId="0" xfId="0" applyFont="1" applyBorder="1" applyAlignment="1">
      <alignment vertical="center" wrapText="1"/>
    </xf>
    <xf numFmtId="0" fontId="36" fillId="2" borderId="1" xfId="0" applyFont="1" applyFill="1" applyBorder="1" applyAlignment="1">
      <alignment vertical="center" wrapText="1"/>
    </xf>
    <xf numFmtId="181" fontId="37" fillId="3" borderId="1" xfId="0" applyNumberFormat="1" applyFont="1" applyFill="1" applyBorder="1" applyAlignment="1" applyProtection="1">
      <alignment horizontal="center" vertical="center" wrapText="1"/>
    </xf>
    <xf numFmtId="0" fontId="38" fillId="0" borderId="2" xfId="0" applyFont="1" applyBorder="1" applyAlignment="1">
      <alignment vertical="center" wrapText="1"/>
    </xf>
    <xf numFmtId="0" fontId="38" fillId="3" borderId="2" xfId="0" applyNumberFormat="1" applyFont="1" applyFill="1" applyBorder="1" applyAlignment="1" applyProtection="1">
      <alignment horizontal="center" vertical="center" wrapText="1"/>
    </xf>
    <xf numFmtId="181" fontId="38" fillId="3" borderId="3" xfId="0" applyNumberFormat="1" applyFont="1" applyFill="1" applyBorder="1" applyAlignment="1" applyProtection="1">
      <alignment horizontal="center" vertical="center" wrapText="1"/>
    </xf>
    <xf numFmtId="0" fontId="38" fillId="0" borderId="5" xfId="0" applyFont="1" applyBorder="1" applyAlignment="1">
      <alignment horizontal="center" vertical="center" wrapText="1"/>
    </xf>
    <xf numFmtId="0" fontId="38" fillId="3" borderId="13" xfId="0" applyNumberFormat="1" applyFont="1" applyFill="1" applyBorder="1" applyAlignment="1" applyProtection="1">
      <alignment horizontal="left" vertical="center" wrapText="1"/>
    </xf>
    <xf numFmtId="181" fontId="38" fillId="3" borderId="3" xfId="0" applyNumberFormat="1" applyFont="1" applyFill="1" applyBorder="1" applyAlignment="1" applyProtection="1">
      <alignment horizontal="right" vertical="center" wrapText="1"/>
    </xf>
    <xf numFmtId="177" fontId="0" fillId="0" borderId="0" xfId="0" applyNumberFormat="1">
      <alignment vertical="center"/>
    </xf>
    <xf numFmtId="0" fontId="39" fillId="0" borderId="14" xfId="0" applyFont="1" applyBorder="1" applyAlignment="1">
      <alignment horizontal="center" vertical="center" wrapText="1"/>
    </xf>
    <xf numFmtId="0" fontId="38" fillId="3" borderId="15" xfId="0" applyNumberFormat="1" applyFont="1" applyFill="1" applyBorder="1" applyAlignment="1" applyProtection="1">
      <alignment vertical="center" wrapText="1"/>
    </xf>
    <xf numFmtId="181" fontId="38" fillId="3" borderId="2" xfId="0" applyNumberFormat="1" applyFont="1" applyFill="1" applyBorder="1" applyAlignment="1" applyProtection="1">
      <alignment horizontal="right" vertical="center" wrapText="1"/>
    </xf>
    <xf numFmtId="0" fontId="39" fillId="3" borderId="15" xfId="0" applyNumberFormat="1" applyFont="1" applyFill="1" applyBorder="1" applyAlignment="1" applyProtection="1">
      <alignment vertical="center" wrapText="1"/>
    </xf>
    <xf numFmtId="177" fontId="40" fillId="0" borderId="2" xfId="0" applyNumberFormat="1" applyFont="1" applyFill="1" applyBorder="1" applyAlignment="1">
      <alignment horizontal="right" vertical="center"/>
    </xf>
    <xf numFmtId="181" fontId="39" fillId="3" borderId="2" xfId="0" applyNumberFormat="1" applyFont="1" applyFill="1" applyBorder="1" applyAlignment="1" applyProtection="1">
      <alignment horizontal="right" vertical="center" wrapText="1"/>
    </xf>
    <xf numFmtId="177" fontId="10" fillId="0" borderId="2" xfId="0" applyNumberFormat="1" applyFont="1" applyBorder="1">
      <alignment vertical="center"/>
    </xf>
    <xf numFmtId="181" fontId="10" fillId="0" borderId="2" xfId="0" applyNumberFormat="1" applyFont="1" applyBorder="1">
      <alignment vertical="center"/>
    </xf>
    <xf numFmtId="3" fontId="39" fillId="0" borderId="2" xfId="0" applyNumberFormat="1" applyFont="1" applyFill="1" applyBorder="1" applyAlignment="1" applyProtection="1">
      <alignment vertical="center"/>
    </xf>
    <xf numFmtId="0" fontId="39" fillId="0" borderId="3" xfId="0" applyFont="1" applyBorder="1" applyAlignment="1">
      <alignment horizontal="center" vertical="center" wrapText="1"/>
    </xf>
    <xf numFmtId="0" fontId="38" fillId="0" borderId="14" xfId="0" applyFont="1" applyBorder="1" applyAlignment="1">
      <alignment horizontal="center" vertical="center" wrapText="1"/>
    </xf>
    <xf numFmtId="0" fontId="39" fillId="0" borderId="2" xfId="0" applyFont="1" applyBorder="1" applyAlignment="1">
      <alignment vertical="center"/>
    </xf>
    <xf numFmtId="177" fontId="3" fillId="0" borderId="0" xfId="0" applyNumberFormat="1" applyFont="1">
      <alignment vertical="center"/>
    </xf>
    <xf numFmtId="181" fontId="41" fillId="0" borderId="2" xfId="0" applyNumberFormat="1" applyFont="1" applyBorder="1">
      <alignment vertical="center"/>
    </xf>
    <xf numFmtId="177" fontId="10" fillId="0" borderId="4" xfId="0" applyNumberFormat="1" applyFont="1" applyBorder="1">
      <alignment vertical="center"/>
    </xf>
    <xf numFmtId="181" fontId="41" fillId="0" borderId="2" xfId="0" applyNumberFormat="1" applyFont="1" applyBorder="1" applyAlignment="1">
      <alignment horizontal="right" vertical="center"/>
    </xf>
    <xf numFmtId="0" fontId="38" fillId="3" borderId="15" xfId="0" applyNumberFormat="1" applyFont="1" applyFill="1" applyBorder="1" applyAlignment="1" applyProtection="1">
      <alignment horizontal="left" vertical="center" wrapText="1" indent="1"/>
    </xf>
    <xf numFmtId="0" fontId="39" fillId="3" borderId="15" xfId="0" applyNumberFormat="1" applyFont="1" applyFill="1" applyBorder="1" applyAlignment="1" applyProtection="1">
      <alignment horizontal="left" vertical="center" wrapText="1" indent="1"/>
    </xf>
    <xf numFmtId="177" fontId="7" fillId="0" borderId="2" xfId="0" applyNumberFormat="1" applyFont="1" applyBorder="1">
      <alignment vertical="center"/>
    </xf>
    <xf numFmtId="181" fontId="39" fillId="0" borderId="2" xfId="0" applyNumberFormat="1" applyFont="1" applyBorder="1" applyAlignment="1">
      <alignment vertical="center"/>
    </xf>
    <xf numFmtId="177" fontId="31" fillId="0" borderId="0" xfId="0" applyNumberFormat="1" applyFont="1">
      <alignment vertical="center"/>
    </xf>
    <xf numFmtId="181" fontId="7" fillId="0" borderId="2" xfId="0" applyNumberFormat="1" applyFont="1" applyBorder="1">
      <alignment vertical="center"/>
    </xf>
    <xf numFmtId="0" fontId="39" fillId="0" borderId="3" xfId="0" applyFont="1" applyBorder="1" applyAlignment="1">
      <alignment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177" fontId="39" fillId="0" borderId="2" xfId="53" applyNumberFormat="1" applyFont="1" applyFill="1" applyBorder="1" applyAlignment="1">
      <alignment vertical="center"/>
    </xf>
    <xf numFmtId="181" fontId="41" fillId="0" borderId="2" xfId="0" applyNumberFormat="1" applyFont="1" applyFill="1" applyBorder="1">
      <alignment vertical="center"/>
    </xf>
    <xf numFmtId="177" fontId="39" fillId="0" borderId="2" xfId="53" applyNumberFormat="1" applyFont="1" applyBorder="1" applyAlignment="1">
      <alignment vertical="center"/>
    </xf>
    <xf numFmtId="0" fontId="38" fillId="3" borderId="2" xfId="0" applyFont="1" applyFill="1" applyBorder="1" applyAlignment="1">
      <alignment vertical="center" wrapText="1"/>
    </xf>
    <xf numFmtId="181" fontId="38" fillId="3" borderId="2" xfId="0" applyNumberFormat="1" applyFont="1" applyFill="1" applyBorder="1" applyAlignment="1">
      <alignment vertical="center" wrapText="1"/>
    </xf>
    <xf numFmtId="0" fontId="39" fillId="3" borderId="2" xfId="0" applyFont="1" applyFill="1" applyBorder="1" applyAlignment="1">
      <alignment vertical="center" wrapText="1"/>
    </xf>
    <xf numFmtId="181" fontId="39" fillId="3" borderId="2" xfId="0" applyNumberFormat="1" applyFont="1" applyFill="1" applyBorder="1" applyAlignment="1">
      <alignmen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177" fontId="42" fillId="0" borderId="2" xfId="0" applyNumberFormat="1" applyFont="1" applyFill="1" applyBorder="1" applyAlignment="1">
      <alignment horizontal="right" vertical="center"/>
    </xf>
    <xf numFmtId="178" fontId="29" fillId="0" borderId="0" xfId="46" applyNumberFormat="1" applyFont="1" applyFill="1" applyAlignment="1">
      <alignment horizontal="center" vertical="center" wrapText="1"/>
    </xf>
    <xf numFmtId="181" fontId="7" fillId="0" borderId="1" xfId="46" applyNumberFormat="1" applyFont="1" applyFill="1" applyBorder="1" applyAlignment="1">
      <alignment vertical="center" wrapText="1"/>
    </xf>
    <xf numFmtId="178" fontId="0" fillId="0" borderId="2" xfId="0" applyNumberFormat="1" applyBorder="1" applyAlignment="1">
      <alignment horizontal="right" vertical="center"/>
    </xf>
    <xf numFmtId="0" fontId="7" fillId="0" borderId="5" xfId="46" applyFont="1" applyFill="1" applyBorder="1" applyAlignment="1">
      <alignment horizontal="left" vertical="center" wrapText="1" indent="2"/>
    </xf>
    <xf numFmtId="181" fontId="7" fillId="4" borderId="5" xfId="46" applyNumberFormat="1" applyFont="1" applyFill="1" applyBorder="1" applyAlignment="1">
      <alignment horizontal="right" vertical="center" wrapText="1"/>
    </xf>
    <xf numFmtId="181" fontId="31" fillId="0" borderId="2" xfId="46" applyNumberFormat="1" applyFont="1" applyFill="1" applyBorder="1" applyAlignment="1">
      <alignment horizontal="right" vertical="center" wrapText="1"/>
    </xf>
    <xf numFmtId="181" fontId="7" fillId="4" borderId="2" xfId="20" applyNumberFormat="1" applyFont="1" applyFill="1" applyBorder="1" applyAlignment="1">
      <alignment horizontal="right" vertical="center" wrapText="1"/>
    </xf>
    <xf numFmtId="0" fontId="43" fillId="0" borderId="0" xfId="0" applyNumberFormat="1" applyFont="1" applyFill="1" applyBorder="1" applyAlignment="1">
      <alignment wrapText="1"/>
    </xf>
    <xf numFmtId="183" fontId="28" fillId="0" borderId="0" xfId="9" applyNumberFormat="1" applyFont="1" applyAlignment="1"/>
    <xf numFmtId="0" fontId="28" fillId="0" borderId="0" xfId="0" applyNumberFormat="1" applyFont="1" applyFill="1" applyBorder="1" applyAlignment="1"/>
    <xf numFmtId="0" fontId="44" fillId="0" borderId="0" xfId="0" applyFont="1" applyFill="1" applyAlignment="1">
      <alignment horizontal="center" vertical="center" wrapText="1"/>
    </xf>
    <xf numFmtId="0" fontId="45" fillId="0" borderId="0" xfId="0" applyFont="1" applyFill="1" applyBorder="1" applyAlignment="1">
      <alignment horizontal="left" vertical="center" wrapText="1"/>
    </xf>
    <xf numFmtId="0" fontId="45" fillId="0" borderId="1" xfId="0" applyFont="1" applyFill="1" applyBorder="1" applyAlignment="1">
      <alignment horizontal="left" vertical="center" wrapText="1"/>
    </xf>
    <xf numFmtId="176" fontId="43" fillId="0" borderId="0" xfId="0" applyNumberFormat="1" applyFont="1" applyFill="1" applyBorder="1" applyAlignment="1">
      <alignment horizontal="center" vertical="center" wrapText="1"/>
    </xf>
    <xf numFmtId="0" fontId="36" fillId="2" borderId="0" xfId="0" applyFont="1" applyFill="1" applyAlignment="1">
      <alignment horizontal="center" vertical="center" wrapText="1"/>
    </xf>
    <xf numFmtId="0" fontId="37" fillId="0" borderId="5" xfId="0" applyFont="1" applyFill="1" applyBorder="1" applyAlignment="1">
      <alignment horizontal="center" vertical="center" wrapText="1"/>
    </xf>
    <xf numFmtId="0" fontId="37" fillId="0" borderId="16" xfId="0" applyFont="1" applyFill="1" applyBorder="1" applyAlignment="1">
      <alignment horizontal="center" vertical="center" wrapText="1"/>
    </xf>
    <xf numFmtId="184" fontId="37" fillId="0" borderId="17" xfId="0" applyNumberFormat="1" applyFont="1" applyFill="1" applyBorder="1" applyAlignment="1">
      <alignment horizontal="center" vertical="center" wrapText="1"/>
    </xf>
    <xf numFmtId="0" fontId="37" fillId="0" borderId="2" xfId="0" applyFont="1" applyFill="1" applyBorder="1" applyAlignment="1">
      <alignment horizontal="center" vertical="center" wrapText="1"/>
    </xf>
    <xf numFmtId="0" fontId="32" fillId="0" borderId="2" xfId="0" applyFont="1" applyBorder="1" applyAlignment="1">
      <alignment horizontal="center" vertical="center" wrapText="1"/>
    </xf>
    <xf numFmtId="0" fontId="37" fillId="0" borderId="3" xfId="0" applyFont="1" applyFill="1" applyBorder="1" applyAlignment="1">
      <alignment horizontal="center" vertical="center" wrapText="1"/>
    </xf>
    <xf numFmtId="184" fontId="37" fillId="0" borderId="13" xfId="0" applyNumberFormat="1" applyFont="1" applyFill="1" applyBorder="1" applyAlignment="1">
      <alignment horizontal="center" vertical="center" wrapText="1"/>
    </xf>
    <xf numFmtId="184" fontId="37" fillId="0" borderId="2" xfId="0" applyNumberFormat="1" applyFont="1" applyFill="1" applyBorder="1" applyAlignment="1">
      <alignment horizontal="center" vertical="center" wrapText="1"/>
    </xf>
    <xf numFmtId="181" fontId="37" fillId="0" borderId="2" xfId="0" applyNumberFormat="1" applyFont="1" applyFill="1" applyBorder="1" applyAlignment="1">
      <alignment horizontal="center" vertical="center" wrapText="1"/>
    </xf>
    <xf numFmtId="179" fontId="37" fillId="0" borderId="2" xfId="0" applyNumberFormat="1" applyFont="1" applyFill="1" applyBorder="1" applyAlignment="1">
      <alignment horizontal="center" vertical="center" wrapText="1"/>
    </xf>
    <xf numFmtId="185" fontId="37" fillId="0" borderId="2" xfId="0" applyNumberFormat="1" applyFont="1" applyFill="1" applyBorder="1" applyAlignment="1">
      <alignment vertical="center" wrapText="1"/>
    </xf>
    <xf numFmtId="181" fontId="37" fillId="0" borderId="2" xfId="0" applyNumberFormat="1" applyFont="1" applyFill="1" applyBorder="1" applyAlignment="1">
      <alignment wrapText="1"/>
    </xf>
    <xf numFmtId="179" fontId="37" fillId="0" borderId="2" xfId="0" applyNumberFormat="1" applyFont="1" applyFill="1" applyBorder="1" applyAlignment="1">
      <alignment wrapText="1"/>
    </xf>
    <xf numFmtId="178" fontId="32" fillId="0" borderId="2" xfId="0" applyNumberFormat="1" applyFont="1" applyBorder="1">
      <alignment vertical="center"/>
    </xf>
    <xf numFmtId="0" fontId="37" fillId="0" borderId="2" xfId="0" applyFont="1" applyFill="1" applyBorder="1" applyAlignment="1">
      <alignment vertical="center" wrapText="1"/>
    </xf>
    <xf numFmtId="0" fontId="43" fillId="0" borderId="2" xfId="0" applyFont="1" applyFill="1" applyBorder="1" applyAlignment="1">
      <alignment vertical="center" wrapText="1"/>
    </xf>
    <xf numFmtId="185" fontId="43" fillId="0" borderId="2" xfId="0" applyNumberFormat="1" applyFont="1" applyFill="1" applyBorder="1" applyAlignment="1">
      <alignment vertical="center" wrapText="1"/>
    </xf>
    <xf numFmtId="181" fontId="43" fillId="0" borderId="2" xfId="0" applyNumberFormat="1" applyFont="1" applyFill="1" applyBorder="1" applyAlignment="1">
      <alignment vertical="center" wrapText="1"/>
    </xf>
    <xf numFmtId="181" fontId="43" fillId="0" borderId="2" xfId="0" applyNumberFormat="1" applyFont="1" applyFill="1" applyBorder="1" applyAlignment="1">
      <alignment wrapText="1"/>
    </xf>
    <xf numFmtId="179" fontId="43" fillId="0" borderId="2" xfId="0" applyNumberFormat="1" applyFont="1" applyFill="1" applyBorder="1" applyAlignment="1">
      <alignment wrapText="1"/>
    </xf>
    <xf numFmtId="178" fontId="0" fillId="0" borderId="2" xfId="0" applyNumberFormat="1" applyBorder="1">
      <alignment vertical="center"/>
    </xf>
    <xf numFmtId="183" fontId="28" fillId="0" borderId="2" xfId="9" applyNumberFormat="1" applyFont="1" applyBorder="1" applyAlignment="1">
      <alignment vertical="center" wrapText="1"/>
    </xf>
    <xf numFmtId="0" fontId="46" fillId="0" borderId="2" xfId="0" applyFont="1" applyFill="1" applyBorder="1" applyAlignment="1">
      <alignment vertical="center" wrapText="1"/>
    </xf>
    <xf numFmtId="49" fontId="43" fillId="0" borderId="2" xfId="0" applyNumberFormat="1" applyFont="1" applyFill="1" applyBorder="1" applyAlignment="1">
      <alignment vertical="center" wrapText="1"/>
    </xf>
    <xf numFmtId="185" fontId="43" fillId="4" borderId="2" xfId="0" applyNumberFormat="1" applyFont="1" applyFill="1" applyBorder="1" applyAlignment="1">
      <alignment vertical="center" wrapText="1"/>
    </xf>
    <xf numFmtId="49" fontId="46" fillId="0" borderId="2" xfId="0" applyNumberFormat="1" applyFont="1" applyFill="1" applyBorder="1" applyAlignment="1">
      <alignment vertical="center" wrapText="1"/>
    </xf>
    <xf numFmtId="0" fontId="0" fillId="0" borderId="0" xfId="0" applyAlignment="1">
      <alignment vertical="center"/>
    </xf>
    <xf numFmtId="0" fontId="47" fillId="0" borderId="0" xfId="0" applyFont="1" applyFill="1" applyAlignment="1">
      <alignment horizontal="center"/>
    </xf>
    <xf numFmtId="0" fontId="48" fillId="0" borderId="0" xfId="0" applyFont="1" applyFill="1" applyBorder="1" applyAlignment="1"/>
    <xf numFmtId="0" fontId="47" fillId="0" borderId="0" xfId="0" applyFont="1" applyFill="1" applyBorder="1" applyAlignment="1"/>
    <xf numFmtId="0" fontId="44" fillId="0" borderId="0" xfId="0" applyFont="1" applyFill="1" applyAlignment="1">
      <alignment horizontal="left" vertical="center" wrapText="1"/>
    </xf>
    <xf numFmtId="0" fontId="49" fillId="0" borderId="0" xfId="0" applyFont="1" applyFill="1" applyAlignment="1">
      <alignment horizontal="left"/>
    </xf>
    <xf numFmtId="0" fontId="50" fillId="0" borderId="0" xfId="54" applyFont="1" applyAlignment="1">
      <alignment horizontal="left"/>
    </xf>
    <xf numFmtId="0" fontId="50" fillId="0" borderId="0" xfId="54" applyFont="1" applyAlignment="1"/>
    <xf numFmtId="0" fontId="49" fillId="0" borderId="0" xfId="0" applyFont="1" applyFill="1" applyAlignment="1">
      <alignment horizontal="center"/>
    </xf>
    <xf numFmtId="31" fontId="49" fillId="0" borderId="0" xfId="0" applyNumberFormat="1" applyFont="1" applyFill="1" applyAlignment="1">
      <alignment horizontal="center"/>
    </xf>
    <xf numFmtId="0" fontId="7" fillId="0" borderId="2" xfId="0" applyFont="1" applyFill="1" applyBorder="1" applyAlignment="1" quotePrefix="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常规_基金"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千位分隔 6"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_Sheet1" xfId="53"/>
    <cellStyle name="样式 1"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9525</xdr:colOff>
      <xdr:row>3</xdr:row>
      <xdr:rowOff>0</xdr:rowOff>
    </xdr:from>
    <xdr:to>
      <xdr:col>0</xdr:col>
      <xdr:colOff>9525</xdr:colOff>
      <xdr:row>4</xdr:row>
      <xdr:rowOff>381000</xdr:rowOff>
    </xdr:to>
    <xdr:cxnSp>
      <xdr:nvCxnSpPr>
        <xdr:cNvPr id="2" name="直接连接符 2"/>
        <xdr:cNvCxnSpPr/>
      </xdr:nvCxnSpPr>
      <xdr:spPr>
        <a:xfrm>
          <a:off x="9525" y="676275"/>
          <a:ext cx="0" cy="514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6350</xdr:colOff>
      <xdr:row>3</xdr:row>
      <xdr:rowOff>7620</xdr:rowOff>
    </xdr:from>
    <xdr:to>
      <xdr:col>0</xdr:col>
      <xdr:colOff>6350</xdr:colOff>
      <xdr:row>5</xdr:row>
      <xdr:rowOff>0</xdr:rowOff>
    </xdr:to>
    <xdr:sp>
      <xdr:nvSpPr>
        <xdr:cNvPr id="3" name="Line 1"/>
        <xdr:cNvSpPr/>
      </xdr:nvSpPr>
      <xdr:spPr>
        <a:xfrm>
          <a:off x="6350" y="683895"/>
          <a:ext cx="0" cy="50673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6350</xdr:colOff>
      <xdr:row>3</xdr:row>
      <xdr:rowOff>7620</xdr:rowOff>
    </xdr:from>
    <xdr:to>
      <xdr:col>0</xdr:col>
      <xdr:colOff>6350</xdr:colOff>
      <xdr:row>5</xdr:row>
      <xdr:rowOff>0</xdr:rowOff>
    </xdr:to>
    <xdr:sp>
      <xdr:nvSpPr>
        <xdr:cNvPr id="4" name="Line 3"/>
        <xdr:cNvSpPr/>
      </xdr:nvSpPr>
      <xdr:spPr>
        <a:xfrm>
          <a:off x="6350" y="683895"/>
          <a:ext cx="0" cy="50673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6350</xdr:colOff>
      <xdr:row>3</xdr:row>
      <xdr:rowOff>7620</xdr:rowOff>
    </xdr:from>
    <xdr:to>
      <xdr:col>0</xdr:col>
      <xdr:colOff>6350</xdr:colOff>
      <xdr:row>5</xdr:row>
      <xdr:rowOff>0</xdr:rowOff>
    </xdr:to>
    <xdr:sp>
      <xdr:nvSpPr>
        <xdr:cNvPr id="5" name="Line 1"/>
        <xdr:cNvSpPr/>
      </xdr:nvSpPr>
      <xdr:spPr>
        <a:xfrm>
          <a:off x="6350" y="683895"/>
          <a:ext cx="0" cy="50673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6350</xdr:colOff>
      <xdr:row>3</xdr:row>
      <xdr:rowOff>7620</xdr:rowOff>
    </xdr:from>
    <xdr:to>
      <xdr:col>0</xdr:col>
      <xdr:colOff>6350</xdr:colOff>
      <xdr:row>5</xdr:row>
      <xdr:rowOff>0</xdr:rowOff>
    </xdr:to>
    <xdr:sp>
      <xdr:nvSpPr>
        <xdr:cNvPr id="6" name="Line 3"/>
        <xdr:cNvSpPr/>
      </xdr:nvSpPr>
      <xdr:spPr>
        <a:xfrm>
          <a:off x="6350" y="683895"/>
          <a:ext cx="0" cy="506730"/>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A9" sqref="A9:N9"/>
    </sheetView>
  </sheetViews>
  <sheetFormatPr defaultColWidth="9" defaultRowHeight="13.5"/>
  <sheetData>
    <row r="1" spans="1:2">
      <c r="A1" s="188"/>
      <c r="B1" s="188"/>
    </row>
    <row r="2" ht="35.25" spans="1:13">
      <c r="A2" s="189" t="s">
        <v>0</v>
      </c>
      <c r="B2" s="189"/>
      <c r="C2" s="189"/>
      <c r="D2" s="189"/>
      <c r="E2" s="189"/>
      <c r="F2" s="189"/>
      <c r="G2" s="189"/>
      <c r="H2" s="189"/>
      <c r="I2" s="189"/>
      <c r="J2" s="189"/>
      <c r="K2" s="189"/>
      <c r="L2" s="189"/>
      <c r="M2" s="189"/>
    </row>
    <row r="3" ht="35.25" spans="1:13">
      <c r="A3" s="189" t="s">
        <v>1</v>
      </c>
      <c r="B3" s="189"/>
      <c r="C3" s="189"/>
      <c r="D3" s="189"/>
      <c r="E3" s="189"/>
      <c r="F3" s="189"/>
      <c r="G3" s="189"/>
      <c r="H3" s="189"/>
      <c r="I3" s="189"/>
      <c r="J3" s="189"/>
      <c r="K3" s="189"/>
      <c r="L3" s="189"/>
      <c r="M3" s="189"/>
    </row>
    <row r="4" ht="35.25" spans="1:2">
      <c r="A4" s="190"/>
      <c r="B4" s="191"/>
    </row>
    <row r="5" ht="25.5" spans="1:14">
      <c r="A5" s="192" t="s">
        <v>2</v>
      </c>
      <c r="B5" s="192"/>
      <c r="C5" s="192"/>
      <c r="D5" s="192"/>
      <c r="E5" s="192"/>
      <c r="F5" s="192"/>
      <c r="G5" s="192"/>
      <c r="H5" s="192"/>
      <c r="I5" s="192"/>
      <c r="J5" s="192"/>
      <c r="K5" s="192"/>
      <c r="L5" s="192"/>
      <c r="M5" s="192"/>
      <c r="N5" s="192"/>
    </row>
    <row r="6" ht="25.5" spans="1:14">
      <c r="A6" s="193" t="s">
        <v>3</v>
      </c>
      <c r="B6" s="193"/>
      <c r="C6" s="193"/>
      <c r="D6" s="193"/>
      <c r="E6" s="193"/>
      <c r="F6" s="193"/>
      <c r="G6" s="193"/>
      <c r="H6" s="193"/>
      <c r="I6" s="193"/>
      <c r="J6" s="193"/>
      <c r="K6" s="193"/>
      <c r="L6" s="193"/>
      <c r="M6" s="193"/>
      <c r="N6" s="193"/>
    </row>
    <row r="7" ht="25.5" spans="1:14">
      <c r="A7" s="193" t="s">
        <v>4</v>
      </c>
      <c r="B7" s="193"/>
      <c r="C7" s="193"/>
      <c r="D7" s="193"/>
      <c r="E7" s="193"/>
      <c r="F7" s="193"/>
      <c r="G7" s="193"/>
      <c r="H7" s="193"/>
      <c r="I7" s="193"/>
      <c r="J7" s="193"/>
      <c r="K7" s="193"/>
      <c r="L7" s="193"/>
      <c r="M7" s="193"/>
      <c r="N7" s="193"/>
    </row>
    <row r="8" ht="25.5" spans="1:14">
      <c r="A8" s="193" t="s">
        <v>5</v>
      </c>
      <c r="B8" s="193"/>
      <c r="C8" s="193"/>
      <c r="D8" s="193"/>
      <c r="E8" s="193"/>
      <c r="F8" s="193"/>
      <c r="G8" s="193"/>
      <c r="H8" s="193"/>
      <c r="I8" s="193"/>
      <c r="J8" s="193"/>
      <c r="K8" s="193"/>
      <c r="L8" s="193"/>
      <c r="M8" s="193"/>
      <c r="N8" s="193"/>
    </row>
    <row r="9" ht="25.5" spans="1:14">
      <c r="A9" s="193" t="s">
        <v>6</v>
      </c>
      <c r="B9" s="193"/>
      <c r="C9" s="193"/>
      <c r="D9" s="193"/>
      <c r="E9" s="193"/>
      <c r="F9" s="193"/>
      <c r="G9" s="193"/>
      <c r="H9" s="193"/>
      <c r="I9" s="193"/>
      <c r="J9" s="193"/>
      <c r="K9" s="193"/>
      <c r="L9" s="193"/>
      <c r="M9" s="193"/>
      <c r="N9" s="193"/>
    </row>
    <row r="10" ht="22.5" spans="1:14">
      <c r="A10" s="194" t="s">
        <v>7</v>
      </c>
      <c r="B10" s="194"/>
      <c r="C10" s="194"/>
      <c r="D10" s="194"/>
      <c r="E10" s="194"/>
      <c r="F10" s="194"/>
      <c r="G10" s="194"/>
      <c r="H10" s="194"/>
      <c r="I10" s="194"/>
      <c r="J10" s="194"/>
      <c r="K10" s="194"/>
      <c r="L10" s="194"/>
      <c r="M10" s="194"/>
      <c r="N10" s="194"/>
    </row>
    <row r="11" ht="22.5" spans="1:14">
      <c r="A11" s="194" t="s">
        <v>8</v>
      </c>
      <c r="B11" s="194"/>
      <c r="C11" s="194"/>
      <c r="D11" s="194"/>
      <c r="E11" s="194"/>
      <c r="F11" s="194"/>
      <c r="G11" s="194"/>
      <c r="H11" s="194"/>
      <c r="I11" s="194"/>
      <c r="J11" s="194"/>
      <c r="K11" s="194"/>
      <c r="L11" s="194"/>
      <c r="M11" s="194"/>
      <c r="N11" s="194"/>
    </row>
    <row r="12" ht="22.5" spans="1:2">
      <c r="A12" s="195"/>
      <c r="B12" s="195"/>
    </row>
    <row r="13" ht="22.5" spans="1:2">
      <c r="A13" s="195"/>
      <c r="B13" s="195"/>
    </row>
    <row r="14" ht="25.5" spans="1:13">
      <c r="A14" s="196" t="s">
        <v>9</v>
      </c>
      <c r="B14" s="196"/>
      <c r="C14" s="196"/>
      <c r="D14" s="196"/>
      <c r="E14" s="196"/>
      <c r="F14" s="196"/>
      <c r="G14" s="196"/>
      <c r="H14" s="196"/>
      <c r="I14" s="196"/>
      <c r="J14" s="196"/>
      <c r="K14" s="196"/>
      <c r="L14" s="196"/>
      <c r="M14" s="196"/>
    </row>
    <row r="15" ht="25.5" spans="1:13">
      <c r="A15" s="197">
        <v>44869</v>
      </c>
      <c r="B15" s="197"/>
      <c r="C15" s="197"/>
      <c r="D15" s="197"/>
      <c r="E15" s="197"/>
      <c r="F15" s="197"/>
      <c r="G15" s="197"/>
      <c r="H15" s="197"/>
      <c r="I15" s="197"/>
      <c r="J15" s="197"/>
      <c r="K15" s="197"/>
      <c r="L15" s="197"/>
      <c r="M15" s="197"/>
    </row>
  </sheetData>
  <mergeCells count="11">
    <mergeCell ref="A2:M2"/>
    <mergeCell ref="A3:M3"/>
    <mergeCell ref="A5:N5"/>
    <mergeCell ref="A6:N6"/>
    <mergeCell ref="A7:N7"/>
    <mergeCell ref="A8:N8"/>
    <mergeCell ref="A9:N9"/>
    <mergeCell ref="A10:N10"/>
    <mergeCell ref="A11:N11"/>
    <mergeCell ref="A14:M14"/>
    <mergeCell ref="A15:M15"/>
  </mergeCells>
  <pageMargins left="0.751388888888889" right="0.751388888888889" top="1" bottom="1" header="0.5" footer="0.5"/>
  <pageSetup paperSize="9" firstPageNumber="12"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9"/>
  <sheetViews>
    <sheetView topLeftCell="A4" workbookViewId="0">
      <selection activeCell="D3" sqref="D3:E3"/>
    </sheetView>
  </sheetViews>
  <sheetFormatPr defaultColWidth="9" defaultRowHeight="13.5" outlineLevelCol="6"/>
  <cols>
    <col min="1" max="1" width="41.5" customWidth="1"/>
    <col min="2" max="2" width="14" customWidth="1"/>
    <col min="3" max="3" width="13.5" customWidth="1"/>
    <col min="4" max="4" width="14.125" customWidth="1"/>
    <col min="5" max="5" width="11.25" customWidth="1"/>
    <col min="6" max="6" width="18.25" customWidth="1"/>
    <col min="7" max="7" width="11.625" customWidth="1"/>
  </cols>
  <sheetData>
    <row r="1" ht="14.25" spans="1:6">
      <c r="A1" s="154" t="s">
        <v>10</v>
      </c>
      <c r="B1" s="155"/>
      <c r="C1" s="155"/>
      <c r="D1" s="156"/>
      <c r="E1" s="156"/>
      <c r="F1" s="156"/>
    </row>
    <row r="2" ht="25.5" spans="1:7">
      <c r="A2" s="157" t="s">
        <v>11</v>
      </c>
      <c r="B2" s="157"/>
      <c r="C2" s="157"/>
      <c r="D2" s="157"/>
      <c r="E2" s="157"/>
      <c r="F2" s="157"/>
      <c r="G2" s="157"/>
    </row>
    <row r="3" spans="1:7">
      <c r="A3" s="158" t="s">
        <v>12</v>
      </c>
      <c r="B3" s="159"/>
      <c r="C3" s="159"/>
      <c r="D3" s="160" t="s">
        <v>13</v>
      </c>
      <c r="E3" s="160"/>
      <c r="F3" s="161" t="s">
        <v>14</v>
      </c>
      <c r="G3" s="161"/>
    </row>
    <row r="4" spans="1:7">
      <c r="A4" s="162" t="s">
        <v>15</v>
      </c>
      <c r="B4" s="163" t="s">
        <v>16</v>
      </c>
      <c r="C4" s="164" t="s">
        <v>17</v>
      </c>
      <c r="D4" s="165" t="s">
        <v>18</v>
      </c>
      <c r="E4" s="165"/>
      <c r="F4" s="165"/>
      <c r="G4" s="166"/>
    </row>
    <row r="5" ht="27" spans="1:7">
      <c r="A5" s="167" t="s">
        <v>19</v>
      </c>
      <c r="B5" s="163"/>
      <c r="C5" s="168"/>
      <c r="D5" s="169" t="s">
        <v>20</v>
      </c>
      <c r="E5" s="170" t="s">
        <v>21</v>
      </c>
      <c r="F5" s="171" t="s">
        <v>22</v>
      </c>
      <c r="G5" s="166"/>
    </row>
    <row r="6" spans="1:7">
      <c r="A6" s="167" t="s">
        <v>23</v>
      </c>
      <c r="B6" s="172">
        <f>SUM(B7,B15,B23)</f>
        <v>39351</v>
      </c>
      <c r="C6" s="172">
        <f>SUM(C7,C15,C23)</f>
        <v>41318</v>
      </c>
      <c r="D6" s="172">
        <f>SUM(D7,D15,D23)</f>
        <v>44232</v>
      </c>
      <c r="E6" s="173">
        <f t="shared" ref="E6:E59" si="0">D6-B6</f>
        <v>4881</v>
      </c>
      <c r="F6" s="174">
        <f t="shared" ref="F6:F59" si="1">E6/B6*100</f>
        <v>12.4037508576656</v>
      </c>
      <c r="G6" s="175"/>
    </row>
    <row r="7" spans="1:7">
      <c r="A7" s="176" t="s">
        <v>24</v>
      </c>
      <c r="B7" s="172">
        <f>SUM(B8:B14)</f>
        <v>13099</v>
      </c>
      <c r="C7" s="172">
        <f>SUM(C8:C14)</f>
        <v>13754</v>
      </c>
      <c r="D7" s="172">
        <f>SUM(D8:D14)</f>
        <v>16753</v>
      </c>
      <c r="E7" s="173">
        <f t="shared" si="0"/>
        <v>3654</v>
      </c>
      <c r="F7" s="174">
        <f t="shared" si="1"/>
        <v>27.8952591800901</v>
      </c>
      <c r="G7" s="175"/>
    </row>
    <row r="8" spans="1:7">
      <c r="A8" s="177" t="s">
        <v>25</v>
      </c>
      <c r="B8" s="178">
        <v>6024</v>
      </c>
      <c r="C8" s="179">
        <v>6325</v>
      </c>
      <c r="D8" s="178">
        <v>11626</v>
      </c>
      <c r="E8" s="180">
        <f t="shared" si="0"/>
        <v>5602</v>
      </c>
      <c r="F8" s="181">
        <f t="shared" si="1"/>
        <v>92.9946879150066</v>
      </c>
      <c r="G8" s="182"/>
    </row>
    <row r="9" spans="1:7">
      <c r="A9" s="177" t="s">
        <v>26</v>
      </c>
      <c r="B9" s="178">
        <v>6</v>
      </c>
      <c r="C9" s="179">
        <v>6</v>
      </c>
      <c r="D9" s="178">
        <v>7</v>
      </c>
      <c r="E9" s="180">
        <f t="shared" si="0"/>
        <v>1</v>
      </c>
      <c r="F9" s="181">
        <f t="shared" si="1"/>
        <v>16.6666666666667</v>
      </c>
      <c r="G9" s="182"/>
    </row>
    <row r="10" spans="1:7">
      <c r="A10" s="177" t="s">
        <v>27</v>
      </c>
      <c r="B10" s="178">
        <v>2515</v>
      </c>
      <c r="C10" s="179">
        <v>2641</v>
      </c>
      <c r="D10" s="178">
        <v>3594</v>
      </c>
      <c r="E10" s="180">
        <f t="shared" si="0"/>
        <v>1079</v>
      </c>
      <c r="F10" s="181">
        <f t="shared" si="1"/>
        <v>42.9025844930418</v>
      </c>
      <c r="G10" s="182"/>
    </row>
    <row r="11" spans="1:7">
      <c r="A11" s="177" t="s">
        <v>28</v>
      </c>
      <c r="B11" s="178">
        <v>1481</v>
      </c>
      <c r="C11" s="179">
        <v>1555</v>
      </c>
      <c r="D11" s="178">
        <v>1526</v>
      </c>
      <c r="E11" s="180">
        <f t="shared" si="0"/>
        <v>45</v>
      </c>
      <c r="F11" s="181">
        <f t="shared" si="1"/>
        <v>3.03848750844024</v>
      </c>
      <c r="G11" s="182"/>
    </row>
    <row r="12" spans="1:7">
      <c r="A12" s="177" t="s">
        <v>29</v>
      </c>
      <c r="B12" s="178">
        <v>3073</v>
      </c>
      <c r="C12" s="179">
        <v>3227</v>
      </c>
      <c r="D12" s="178"/>
      <c r="E12" s="180">
        <f t="shared" si="0"/>
        <v>-3073</v>
      </c>
      <c r="F12" s="181">
        <f t="shared" si="1"/>
        <v>-100</v>
      </c>
      <c r="G12" s="182"/>
    </row>
    <row r="13" spans="1:7">
      <c r="A13" s="177" t="s">
        <v>30</v>
      </c>
      <c r="B13" s="178">
        <v>0</v>
      </c>
      <c r="C13" s="179"/>
      <c r="D13" s="178"/>
      <c r="E13" s="180">
        <f t="shared" si="0"/>
        <v>0</v>
      </c>
      <c r="F13" s="181" t="e">
        <f t="shared" si="1"/>
        <v>#DIV/0!</v>
      </c>
      <c r="G13" s="182"/>
    </row>
    <row r="14" spans="1:7">
      <c r="A14" s="177" t="s">
        <v>31</v>
      </c>
      <c r="B14" s="178">
        <v>0</v>
      </c>
      <c r="C14" s="179"/>
      <c r="D14" s="178"/>
      <c r="E14" s="180">
        <f t="shared" si="0"/>
        <v>0</v>
      </c>
      <c r="F14" s="181" t="e">
        <f t="shared" si="1"/>
        <v>#DIV/0!</v>
      </c>
      <c r="G14" s="182"/>
    </row>
    <row r="15" spans="1:7">
      <c r="A15" s="176" t="s">
        <v>32</v>
      </c>
      <c r="B15" s="172">
        <f>SUM(B16:B22)</f>
        <v>4122</v>
      </c>
      <c r="C15" s="172">
        <f>SUM(C16:C22)</f>
        <v>4060</v>
      </c>
      <c r="D15" s="172">
        <f>SUM(D16:D22)</f>
        <v>5505</v>
      </c>
      <c r="E15" s="173">
        <f t="shared" si="0"/>
        <v>1383</v>
      </c>
      <c r="F15" s="174">
        <f t="shared" si="1"/>
        <v>33.551673944687</v>
      </c>
      <c r="G15" s="175"/>
    </row>
    <row r="16" spans="1:7">
      <c r="A16" s="177" t="s">
        <v>33</v>
      </c>
      <c r="B16" s="178">
        <v>1866</v>
      </c>
      <c r="C16" s="179">
        <v>1959</v>
      </c>
      <c r="D16" s="178">
        <v>4522</v>
      </c>
      <c r="E16" s="180">
        <f t="shared" si="0"/>
        <v>2656</v>
      </c>
      <c r="F16" s="181">
        <f t="shared" si="1"/>
        <v>142.336548767417</v>
      </c>
      <c r="G16" s="182"/>
    </row>
    <row r="17" spans="1:7">
      <c r="A17" s="177" t="s">
        <v>34</v>
      </c>
      <c r="B17" s="178"/>
      <c r="C17" s="179"/>
      <c r="D17" s="178"/>
      <c r="E17" s="180">
        <f t="shared" si="0"/>
        <v>0</v>
      </c>
      <c r="F17" s="181" t="e">
        <f t="shared" si="1"/>
        <v>#DIV/0!</v>
      </c>
      <c r="G17" s="182"/>
    </row>
    <row r="18" spans="1:7">
      <c r="A18" s="177" t="s">
        <v>35</v>
      </c>
      <c r="B18" s="178">
        <v>400</v>
      </c>
      <c r="C18" s="179">
        <v>420</v>
      </c>
      <c r="D18" s="178">
        <v>597</v>
      </c>
      <c r="E18" s="180">
        <f t="shared" si="0"/>
        <v>197</v>
      </c>
      <c r="F18" s="181">
        <f t="shared" si="1"/>
        <v>49.25</v>
      </c>
      <c r="G18" s="182"/>
    </row>
    <row r="19" spans="1:7">
      <c r="A19" s="177" t="s">
        <v>36</v>
      </c>
      <c r="B19" s="178">
        <v>370</v>
      </c>
      <c r="C19" s="179">
        <v>388</v>
      </c>
      <c r="D19" s="178">
        <v>381</v>
      </c>
      <c r="E19" s="180">
        <f t="shared" si="0"/>
        <v>11</v>
      </c>
      <c r="F19" s="181">
        <f t="shared" si="1"/>
        <v>2.97297297297297</v>
      </c>
      <c r="G19" s="182"/>
    </row>
    <row r="20" spans="1:7">
      <c r="A20" s="177" t="s">
        <v>37</v>
      </c>
      <c r="B20" s="178">
        <v>1484</v>
      </c>
      <c r="C20" s="179">
        <v>1290</v>
      </c>
      <c r="D20" s="178"/>
      <c r="E20" s="180">
        <f t="shared" si="0"/>
        <v>-1484</v>
      </c>
      <c r="F20" s="181">
        <f t="shared" si="1"/>
        <v>-100</v>
      </c>
      <c r="G20" s="182"/>
    </row>
    <row r="21" spans="1:7">
      <c r="A21" s="177" t="s">
        <v>38</v>
      </c>
      <c r="B21" s="178">
        <v>2</v>
      </c>
      <c r="C21" s="179">
        <v>3</v>
      </c>
      <c r="D21" s="178">
        <v>5</v>
      </c>
      <c r="E21" s="180">
        <f t="shared" si="0"/>
        <v>3</v>
      </c>
      <c r="F21" s="181">
        <f t="shared" si="1"/>
        <v>150</v>
      </c>
      <c r="G21" s="182"/>
    </row>
    <row r="22" spans="1:7">
      <c r="A22" s="177" t="s">
        <v>31</v>
      </c>
      <c r="B22" s="178"/>
      <c r="C22" s="179"/>
      <c r="D22" s="178"/>
      <c r="E22" s="180">
        <f t="shared" si="0"/>
        <v>0</v>
      </c>
      <c r="F22" s="181" t="e">
        <f t="shared" si="1"/>
        <v>#DIV/0!</v>
      </c>
      <c r="G22" s="182"/>
    </row>
    <row r="23" spans="1:7">
      <c r="A23" s="176" t="s">
        <v>39</v>
      </c>
      <c r="B23" s="172">
        <f>SUM(B24:B27,B28:B43,B57:B59)</f>
        <v>22130</v>
      </c>
      <c r="C23" s="172">
        <f>SUM(C24:C27,C28:C43,C57:C59)</f>
        <v>23504</v>
      </c>
      <c r="D23" s="172">
        <f>SUM(D24:D27,D28:D43,D57:D59)</f>
        <v>21974</v>
      </c>
      <c r="E23" s="173">
        <f t="shared" si="0"/>
        <v>-156</v>
      </c>
      <c r="F23" s="174">
        <f t="shared" si="1"/>
        <v>-0.7049254405784</v>
      </c>
      <c r="G23" s="175"/>
    </row>
    <row r="24" spans="1:7">
      <c r="A24" s="177" t="s">
        <v>40</v>
      </c>
      <c r="B24" s="178">
        <v>4158</v>
      </c>
      <c r="C24" s="179">
        <v>4366</v>
      </c>
      <c r="D24" s="178">
        <v>7104</v>
      </c>
      <c r="E24" s="180">
        <f t="shared" si="0"/>
        <v>2946</v>
      </c>
      <c r="F24" s="181">
        <f t="shared" si="1"/>
        <v>70.8513708513709</v>
      </c>
      <c r="G24" s="182"/>
    </row>
    <row r="25" spans="1:7">
      <c r="A25" s="177" t="s">
        <v>41</v>
      </c>
      <c r="B25" s="178">
        <v>1590</v>
      </c>
      <c r="C25" s="179">
        <v>1936</v>
      </c>
      <c r="D25" s="178"/>
      <c r="E25" s="180">
        <f t="shared" si="0"/>
        <v>-1590</v>
      </c>
      <c r="F25" s="181">
        <f t="shared" si="1"/>
        <v>-100</v>
      </c>
      <c r="G25" s="182"/>
    </row>
    <row r="26" spans="1:7">
      <c r="A26" s="177" t="s">
        <v>42</v>
      </c>
      <c r="B26" s="178"/>
      <c r="C26" s="179"/>
      <c r="D26" s="178"/>
      <c r="E26" s="180">
        <f t="shared" si="0"/>
        <v>0</v>
      </c>
      <c r="F26" s="181" t="e">
        <f t="shared" si="1"/>
        <v>#DIV/0!</v>
      </c>
      <c r="G26" s="182"/>
    </row>
    <row r="27" spans="1:7">
      <c r="A27" s="177" t="s">
        <v>43</v>
      </c>
      <c r="B27" s="178">
        <v>1201</v>
      </c>
      <c r="C27" s="179">
        <v>1262</v>
      </c>
      <c r="D27" s="178">
        <v>1788</v>
      </c>
      <c r="E27" s="180">
        <f t="shared" si="0"/>
        <v>587</v>
      </c>
      <c r="F27" s="181">
        <f t="shared" si="1"/>
        <v>48.8759367194005</v>
      </c>
      <c r="G27" s="182"/>
    </row>
    <row r="28" spans="1:7">
      <c r="A28" s="177" t="s">
        <v>44</v>
      </c>
      <c r="B28" s="178">
        <v>617</v>
      </c>
      <c r="C28" s="179">
        <v>648</v>
      </c>
      <c r="D28" s="178">
        <v>636</v>
      </c>
      <c r="E28" s="180">
        <f t="shared" si="0"/>
        <v>19</v>
      </c>
      <c r="F28" s="181">
        <f t="shared" si="1"/>
        <v>3.07941653160454</v>
      </c>
      <c r="G28" s="182"/>
    </row>
    <row r="29" ht="14.25" spans="1:7">
      <c r="A29" s="177" t="s">
        <v>45</v>
      </c>
      <c r="B29" s="178">
        <v>655</v>
      </c>
      <c r="C29" s="183">
        <v>688</v>
      </c>
      <c r="D29" s="178">
        <v>1405</v>
      </c>
      <c r="E29" s="180">
        <f t="shared" si="0"/>
        <v>750</v>
      </c>
      <c r="F29" s="181">
        <f t="shared" si="1"/>
        <v>114.503816793893</v>
      </c>
      <c r="G29" s="182"/>
    </row>
    <row r="30" ht="14.25" spans="1:7">
      <c r="A30" s="177" t="s">
        <v>46</v>
      </c>
      <c r="B30" s="178">
        <v>719</v>
      </c>
      <c r="C30" s="183">
        <v>755</v>
      </c>
      <c r="D30" s="178">
        <v>1008</v>
      </c>
      <c r="E30" s="180">
        <f t="shared" si="0"/>
        <v>289</v>
      </c>
      <c r="F30" s="181">
        <f t="shared" si="1"/>
        <v>40.1947148817802</v>
      </c>
      <c r="G30" s="182"/>
    </row>
    <row r="31" ht="14.25" spans="1:7">
      <c r="A31" s="177" t="s">
        <v>47</v>
      </c>
      <c r="B31" s="178">
        <v>370</v>
      </c>
      <c r="C31" s="183">
        <v>389</v>
      </c>
      <c r="D31" s="178">
        <v>616</v>
      </c>
      <c r="E31" s="180">
        <f t="shared" si="0"/>
        <v>246</v>
      </c>
      <c r="F31" s="181">
        <f t="shared" si="1"/>
        <v>66.4864864864865</v>
      </c>
      <c r="G31" s="182"/>
    </row>
    <row r="32" ht="14.25" spans="1:7">
      <c r="A32" s="177" t="s">
        <v>48</v>
      </c>
      <c r="B32" s="178">
        <v>340</v>
      </c>
      <c r="C32" s="183">
        <v>357</v>
      </c>
      <c r="D32" s="178">
        <v>409</v>
      </c>
      <c r="E32" s="180">
        <f t="shared" si="0"/>
        <v>69</v>
      </c>
      <c r="F32" s="181">
        <f t="shared" si="1"/>
        <v>20.2941176470588</v>
      </c>
      <c r="G32" s="182"/>
    </row>
    <row r="33" ht="14.25" spans="1:7">
      <c r="A33" s="177" t="s">
        <v>49</v>
      </c>
      <c r="B33" s="178">
        <v>127</v>
      </c>
      <c r="C33" s="183">
        <v>133</v>
      </c>
      <c r="D33" s="178">
        <v>155</v>
      </c>
      <c r="E33" s="180">
        <f t="shared" si="0"/>
        <v>28</v>
      </c>
      <c r="F33" s="181">
        <f t="shared" si="1"/>
        <v>22.0472440944882</v>
      </c>
      <c r="G33" s="182"/>
    </row>
    <row r="34" ht="14.25" spans="1:7">
      <c r="A34" s="177" t="s">
        <v>50</v>
      </c>
      <c r="B34" s="178">
        <v>765</v>
      </c>
      <c r="C34" s="183">
        <v>803</v>
      </c>
      <c r="D34" s="178">
        <v>338</v>
      </c>
      <c r="E34" s="180">
        <f t="shared" si="0"/>
        <v>-427</v>
      </c>
      <c r="F34" s="181">
        <f t="shared" si="1"/>
        <v>-55.8169934640523</v>
      </c>
      <c r="G34" s="182"/>
    </row>
    <row r="35" ht="14.25" spans="1:7">
      <c r="A35" s="177" t="s">
        <v>51</v>
      </c>
      <c r="B35" s="178">
        <v>427</v>
      </c>
      <c r="C35" s="183">
        <v>448</v>
      </c>
      <c r="D35" s="178">
        <v>450</v>
      </c>
      <c r="E35" s="180">
        <f t="shared" si="0"/>
        <v>23</v>
      </c>
      <c r="F35" s="181">
        <f t="shared" si="1"/>
        <v>5.3864168618267</v>
      </c>
      <c r="G35" s="182"/>
    </row>
    <row r="36" ht="14.25" spans="1:7">
      <c r="A36" s="177" t="s">
        <v>52</v>
      </c>
      <c r="B36" s="178">
        <v>606</v>
      </c>
      <c r="C36" s="183">
        <v>1126</v>
      </c>
      <c r="D36" s="178">
        <v>129</v>
      </c>
      <c r="E36" s="180">
        <f t="shared" si="0"/>
        <v>-477</v>
      </c>
      <c r="F36" s="181">
        <f t="shared" si="1"/>
        <v>-78.7128712871287</v>
      </c>
      <c r="G36" s="182"/>
    </row>
    <row r="37" ht="14.25" spans="1:7">
      <c r="A37" s="177" t="s">
        <v>53</v>
      </c>
      <c r="B37" s="178">
        <v>6</v>
      </c>
      <c r="C37" s="183">
        <v>6</v>
      </c>
      <c r="D37" s="178">
        <v>12</v>
      </c>
      <c r="E37" s="180">
        <f t="shared" si="0"/>
        <v>6</v>
      </c>
      <c r="F37" s="181">
        <f t="shared" si="1"/>
        <v>100</v>
      </c>
      <c r="G37" s="182"/>
    </row>
    <row r="38" spans="1:7">
      <c r="A38" s="177" t="s">
        <v>54</v>
      </c>
      <c r="B38" s="178">
        <v>1700</v>
      </c>
      <c r="C38" s="178">
        <v>1200</v>
      </c>
      <c r="D38" s="178">
        <v>843</v>
      </c>
      <c r="E38" s="180">
        <f t="shared" si="0"/>
        <v>-857</v>
      </c>
      <c r="F38" s="181">
        <f t="shared" si="1"/>
        <v>-50.4117647058824</v>
      </c>
      <c r="G38" s="182"/>
    </row>
    <row r="39" spans="1:7">
      <c r="A39" s="177" t="s">
        <v>55</v>
      </c>
      <c r="B39" s="178">
        <v>2092</v>
      </c>
      <c r="C39" s="178">
        <v>2092</v>
      </c>
      <c r="D39" s="178">
        <v>2593</v>
      </c>
      <c r="E39" s="180">
        <f t="shared" si="0"/>
        <v>501</v>
      </c>
      <c r="F39" s="181">
        <f t="shared" si="1"/>
        <v>23.9483747609943</v>
      </c>
      <c r="G39" s="182"/>
    </row>
    <row r="40" spans="1:7">
      <c r="A40" s="177" t="s">
        <v>56</v>
      </c>
      <c r="B40" s="178">
        <v>1114</v>
      </c>
      <c r="C40" s="179">
        <f>1170+200</f>
        <v>1370</v>
      </c>
      <c r="D40" s="178">
        <v>909</v>
      </c>
      <c r="E40" s="180">
        <f t="shared" si="0"/>
        <v>-205</v>
      </c>
      <c r="F40" s="181">
        <f t="shared" si="1"/>
        <v>-18.4021543985637</v>
      </c>
      <c r="G40" s="182"/>
    </row>
    <row r="41" spans="1:7">
      <c r="A41" s="177" t="s">
        <v>57</v>
      </c>
      <c r="B41" s="178">
        <v>1330</v>
      </c>
      <c r="C41" s="179">
        <v>1395</v>
      </c>
      <c r="D41" s="178">
        <v>1248</v>
      </c>
      <c r="E41" s="180">
        <f t="shared" si="0"/>
        <v>-82</v>
      </c>
      <c r="F41" s="181">
        <f t="shared" si="1"/>
        <v>-6.16541353383459</v>
      </c>
      <c r="G41" s="182"/>
    </row>
    <row r="42" spans="1:7">
      <c r="A42" s="177" t="s">
        <v>58</v>
      </c>
      <c r="B42" s="178"/>
      <c r="C42" s="179"/>
      <c r="D42" s="178"/>
      <c r="E42" s="180">
        <f t="shared" si="0"/>
        <v>0</v>
      </c>
      <c r="F42" s="181" t="e">
        <f t="shared" si="1"/>
        <v>#DIV/0!</v>
      </c>
      <c r="G42" s="182"/>
    </row>
    <row r="43" ht="15" spans="1:7">
      <c r="A43" s="184" t="s">
        <v>59</v>
      </c>
      <c r="B43" s="178">
        <f>SUM(B44:B56)</f>
        <v>949</v>
      </c>
      <c r="C43" s="179">
        <f>SUM(C44:C56)</f>
        <v>997</v>
      </c>
      <c r="D43" s="178">
        <f>SUM(D44:D56)</f>
        <v>1375</v>
      </c>
      <c r="E43" s="180">
        <f t="shared" si="0"/>
        <v>426</v>
      </c>
      <c r="F43" s="181">
        <f t="shared" si="1"/>
        <v>44.8893572181243</v>
      </c>
      <c r="G43" s="182"/>
    </row>
    <row r="44" spans="1:7">
      <c r="A44" s="185" t="s">
        <v>60</v>
      </c>
      <c r="B44" s="186"/>
      <c r="C44" s="179"/>
      <c r="D44" s="186"/>
      <c r="E44" s="180">
        <f t="shared" si="0"/>
        <v>0</v>
      </c>
      <c r="F44" s="181" t="e">
        <f t="shared" si="1"/>
        <v>#DIV/0!</v>
      </c>
      <c r="G44" s="182"/>
    </row>
    <row r="45" spans="1:7">
      <c r="A45" s="185" t="s">
        <v>61</v>
      </c>
      <c r="B45" s="186"/>
      <c r="C45" s="179"/>
      <c r="D45" s="186"/>
      <c r="E45" s="180">
        <f t="shared" si="0"/>
        <v>0</v>
      </c>
      <c r="F45" s="181" t="e">
        <f t="shared" si="1"/>
        <v>#DIV/0!</v>
      </c>
      <c r="G45" s="182"/>
    </row>
    <row r="46" spans="1:7">
      <c r="A46" s="185" t="s">
        <v>62</v>
      </c>
      <c r="B46" s="186">
        <v>525</v>
      </c>
      <c r="C46" s="179">
        <v>551</v>
      </c>
      <c r="D46" s="186">
        <v>685</v>
      </c>
      <c r="E46" s="180">
        <f t="shared" si="0"/>
        <v>160</v>
      </c>
      <c r="F46" s="181">
        <f t="shared" si="1"/>
        <v>30.4761904761905</v>
      </c>
      <c r="G46" s="182"/>
    </row>
    <row r="47" spans="1:7">
      <c r="A47" s="185" t="s">
        <v>63</v>
      </c>
      <c r="B47" s="186">
        <v>350</v>
      </c>
      <c r="C47" s="179">
        <v>368</v>
      </c>
      <c r="D47" s="186">
        <v>457</v>
      </c>
      <c r="E47" s="180">
        <f t="shared" si="0"/>
        <v>107</v>
      </c>
      <c r="F47" s="181">
        <f t="shared" si="1"/>
        <v>30.5714285714286</v>
      </c>
      <c r="G47" s="182"/>
    </row>
    <row r="48" spans="1:7">
      <c r="A48" s="185" t="s">
        <v>64</v>
      </c>
      <c r="B48" s="186"/>
      <c r="C48" s="179"/>
      <c r="D48" s="186"/>
      <c r="E48" s="180">
        <f t="shared" si="0"/>
        <v>0</v>
      </c>
      <c r="F48" s="181" t="e">
        <f t="shared" si="1"/>
        <v>#DIV/0!</v>
      </c>
      <c r="G48" s="182"/>
    </row>
    <row r="49" spans="1:7">
      <c r="A49" s="185" t="s">
        <v>65</v>
      </c>
      <c r="B49" s="178"/>
      <c r="C49" s="179"/>
      <c r="D49" s="178"/>
      <c r="E49" s="180">
        <f t="shared" si="0"/>
        <v>0</v>
      </c>
      <c r="F49" s="181" t="e">
        <f t="shared" si="1"/>
        <v>#DIV/0!</v>
      </c>
      <c r="G49" s="182"/>
    </row>
    <row r="50" spans="1:7">
      <c r="A50" s="185" t="s">
        <v>66</v>
      </c>
      <c r="B50" s="178">
        <v>74</v>
      </c>
      <c r="C50" s="179">
        <v>78</v>
      </c>
      <c r="D50" s="178">
        <v>138</v>
      </c>
      <c r="E50" s="180">
        <f t="shared" si="0"/>
        <v>64</v>
      </c>
      <c r="F50" s="181">
        <f t="shared" si="1"/>
        <v>86.4864864864865</v>
      </c>
      <c r="G50" s="182"/>
    </row>
    <row r="51" spans="1:7">
      <c r="A51" s="185" t="s">
        <v>67</v>
      </c>
      <c r="B51" s="178"/>
      <c r="C51" s="179"/>
      <c r="D51" s="178"/>
      <c r="E51" s="180">
        <f t="shared" si="0"/>
        <v>0</v>
      </c>
      <c r="F51" s="181" t="e">
        <f t="shared" si="1"/>
        <v>#DIV/0!</v>
      </c>
      <c r="G51" s="182"/>
    </row>
    <row r="52" spans="1:7">
      <c r="A52" s="185" t="s">
        <v>68</v>
      </c>
      <c r="B52" s="178"/>
      <c r="C52" s="179"/>
      <c r="D52" s="178"/>
      <c r="E52" s="180">
        <f t="shared" si="0"/>
        <v>0</v>
      </c>
      <c r="F52" s="181" t="e">
        <f t="shared" si="1"/>
        <v>#DIV/0!</v>
      </c>
      <c r="G52" s="182"/>
    </row>
    <row r="53" spans="1:7">
      <c r="A53" s="185" t="s">
        <v>69</v>
      </c>
      <c r="B53" s="178"/>
      <c r="C53" s="179"/>
      <c r="D53" s="178"/>
      <c r="E53" s="180">
        <f t="shared" si="0"/>
        <v>0</v>
      </c>
      <c r="F53" s="181" t="e">
        <f t="shared" si="1"/>
        <v>#DIV/0!</v>
      </c>
      <c r="G53" s="182"/>
    </row>
    <row r="54" spans="1:7">
      <c r="A54" s="185" t="s">
        <v>70</v>
      </c>
      <c r="B54" s="178"/>
      <c r="C54" s="179"/>
      <c r="D54" s="178">
        <v>28</v>
      </c>
      <c r="E54" s="180">
        <f t="shared" si="0"/>
        <v>28</v>
      </c>
      <c r="F54" s="181" t="e">
        <f t="shared" si="1"/>
        <v>#DIV/0!</v>
      </c>
      <c r="G54" s="182"/>
    </row>
    <row r="55" spans="1:7">
      <c r="A55" s="185" t="s">
        <v>71</v>
      </c>
      <c r="B55" s="178"/>
      <c r="C55" s="179"/>
      <c r="D55" s="178">
        <v>67</v>
      </c>
      <c r="E55" s="180">
        <f t="shared" si="0"/>
        <v>67</v>
      </c>
      <c r="F55" s="181" t="e">
        <f t="shared" si="1"/>
        <v>#DIV/0!</v>
      </c>
      <c r="G55" s="182"/>
    </row>
    <row r="56" spans="1:7">
      <c r="A56" s="185" t="s">
        <v>72</v>
      </c>
      <c r="B56" s="178"/>
      <c r="C56" s="179"/>
      <c r="D56" s="178"/>
      <c r="E56" s="180">
        <f t="shared" si="0"/>
        <v>0</v>
      </c>
      <c r="F56" s="181" t="e">
        <f t="shared" si="1"/>
        <v>#DIV/0!</v>
      </c>
      <c r="G56" s="182"/>
    </row>
    <row r="57" spans="1:7">
      <c r="A57" s="185" t="s">
        <v>73</v>
      </c>
      <c r="B57" s="178">
        <v>929</v>
      </c>
      <c r="C57" s="179">
        <v>976</v>
      </c>
      <c r="D57" s="178">
        <v>646</v>
      </c>
      <c r="E57" s="180">
        <f t="shared" si="0"/>
        <v>-283</v>
      </c>
      <c r="F57" s="181">
        <f t="shared" si="1"/>
        <v>-30.4628632938644</v>
      </c>
      <c r="G57" s="182"/>
    </row>
    <row r="58" ht="15" spans="1:7">
      <c r="A58" s="187" t="s">
        <v>74</v>
      </c>
      <c r="B58" s="178">
        <v>145</v>
      </c>
      <c r="C58" s="179">
        <v>152</v>
      </c>
      <c r="D58" s="178">
        <v>37</v>
      </c>
      <c r="E58" s="180">
        <f t="shared" si="0"/>
        <v>-108</v>
      </c>
      <c r="F58" s="181">
        <f t="shared" si="1"/>
        <v>-74.4827586206897</v>
      </c>
      <c r="G58" s="182"/>
    </row>
    <row r="59" ht="15" spans="1:7">
      <c r="A59" s="187" t="s">
        <v>75</v>
      </c>
      <c r="B59" s="178">
        <f>2089+201</f>
        <v>2290</v>
      </c>
      <c r="C59" s="179">
        <v>2405</v>
      </c>
      <c r="D59" s="178">
        <v>273</v>
      </c>
      <c r="E59" s="180">
        <f t="shared" si="0"/>
        <v>-2017</v>
      </c>
      <c r="F59" s="181">
        <f t="shared" si="1"/>
        <v>-88.0786026200873</v>
      </c>
      <c r="G59" s="182"/>
    </row>
  </sheetData>
  <mergeCells count="8">
    <mergeCell ref="A2:G2"/>
    <mergeCell ref="A3:B3"/>
    <mergeCell ref="D3:E3"/>
    <mergeCell ref="F3:G3"/>
    <mergeCell ref="D4:F4"/>
    <mergeCell ref="B4:B5"/>
    <mergeCell ref="C4:C5"/>
    <mergeCell ref="G4:G5"/>
  </mergeCells>
  <pageMargins left="0.751388888888889" right="0.751388888888889" top="1" bottom="1" header="0.5" footer="0.5"/>
  <pageSetup paperSize="9" firstPageNumber="13" orientation="landscape" useFirstPageNumber="1"/>
  <headerFooter>
    <oddFooter>&amp;C&amp;P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workbookViewId="0">
      <selection activeCell="B4" sqref="B4:F5"/>
    </sheetView>
  </sheetViews>
  <sheetFormatPr defaultColWidth="9" defaultRowHeight="13.5" outlineLevelCol="5"/>
  <cols>
    <col min="1" max="1" width="49.125" customWidth="1"/>
    <col min="2" max="2" width="14.25" style="97" customWidth="1"/>
    <col min="3" max="3" width="11.625" style="97" customWidth="1"/>
    <col min="4" max="4" width="10.375" style="97" customWidth="1"/>
    <col min="5" max="5" width="10.75" style="97" customWidth="1"/>
    <col min="6" max="6" width="12.5" style="77" customWidth="1"/>
  </cols>
  <sheetData>
    <row r="1" ht="14.25" spans="1:5">
      <c r="A1" s="67" t="s">
        <v>76</v>
      </c>
      <c r="B1" s="68"/>
      <c r="C1" s="69"/>
      <c r="D1" s="70"/>
      <c r="E1" s="69"/>
    </row>
    <row r="2" ht="22.5" spans="1:6">
      <c r="A2" s="72" t="s">
        <v>77</v>
      </c>
      <c r="B2" s="72"/>
      <c r="C2" s="72"/>
      <c r="D2" s="73"/>
      <c r="E2" s="73"/>
      <c r="F2" s="147"/>
    </row>
    <row r="3" ht="14.25" spans="1:6">
      <c r="A3" s="74" t="s">
        <v>12</v>
      </c>
      <c r="B3" s="148"/>
      <c r="C3" s="75" t="s">
        <v>78</v>
      </c>
      <c r="D3" s="75"/>
      <c r="E3" s="75"/>
      <c r="F3" s="77" t="s">
        <v>14</v>
      </c>
    </row>
    <row r="4" spans="1:6">
      <c r="A4" s="78" t="s">
        <v>15</v>
      </c>
      <c r="B4" s="79" t="s">
        <v>17</v>
      </c>
      <c r="C4" s="79" t="s">
        <v>79</v>
      </c>
      <c r="D4" s="79" t="s">
        <v>80</v>
      </c>
      <c r="E4" s="79" t="s">
        <v>20</v>
      </c>
      <c r="F4" s="80" t="s">
        <v>81</v>
      </c>
    </row>
    <row r="5" ht="21" customHeight="1" spans="1:6">
      <c r="A5" s="81"/>
      <c r="B5" s="82"/>
      <c r="C5" s="82"/>
      <c r="D5" s="82"/>
      <c r="E5" s="82"/>
      <c r="F5" s="83"/>
    </row>
    <row r="6" ht="14.25" spans="1:6">
      <c r="A6" s="84" t="s">
        <v>82</v>
      </c>
      <c r="B6" s="85">
        <f>B7+B10+B11+B14+B20</f>
        <v>175530</v>
      </c>
      <c r="C6" s="85">
        <f>C7+C10+C11+C14+C20</f>
        <v>63935</v>
      </c>
      <c r="D6" s="85">
        <f>D7+D10+D11+D14+D20</f>
        <v>238571</v>
      </c>
      <c r="E6" s="85">
        <f>E7+E10+E11+E14+E20</f>
        <v>236935</v>
      </c>
      <c r="F6" s="149">
        <f>(E6/D6)*100</f>
        <v>99.3142502651202</v>
      </c>
    </row>
    <row r="7" ht="14.25" spans="1:6">
      <c r="A7" s="86" t="s">
        <v>83</v>
      </c>
      <c r="B7" s="87">
        <f>B8+B9</f>
        <v>9582</v>
      </c>
      <c r="C7" s="87">
        <f>C8+C9</f>
        <v>0</v>
      </c>
      <c r="D7" s="87">
        <f>D8+D9</f>
        <v>9582</v>
      </c>
      <c r="E7" s="87">
        <f>E8+E9</f>
        <v>9582</v>
      </c>
      <c r="F7" s="149">
        <f t="shared" ref="F7:F38" si="0">(E7/D7)*100</f>
        <v>100</v>
      </c>
    </row>
    <row r="8" ht="14.25" spans="1:6">
      <c r="A8" s="150" t="s">
        <v>84</v>
      </c>
      <c r="B8" s="151">
        <v>5002</v>
      </c>
      <c r="C8" s="151"/>
      <c r="D8" s="151">
        <v>5002</v>
      </c>
      <c r="E8" s="151">
        <v>5002</v>
      </c>
      <c r="F8" s="149">
        <f t="shared" si="0"/>
        <v>100</v>
      </c>
    </row>
    <row r="9" ht="14.25" spans="1:6">
      <c r="A9" s="92" t="s">
        <v>85</v>
      </c>
      <c r="B9" s="87">
        <v>4580</v>
      </c>
      <c r="C9" s="87"/>
      <c r="D9" s="151">
        <v>4580</v>
      </c>
      <c r="E9" s="151">
        <v>4580</v>
      </c>
      <c r="F9" s="149">
        <f t="shared" si="0"/>
        <v>100</v>
      </c>
    </row>
    <row r="10" ht="14.25" spans="1:6">
      <c r="A10" s="86" t="s">
        <v>86</v>
      </c>
      <c r="B10" s="89">
        <v>23504</v>
      </c>
      <c r="C10" s="89"/>
      <c r="D10" s="90">
        <v>23610</v>
      </c>
      <c r="E10" s="152">
        <v>21974</v>
      </c>
      <c r="F10" s="149">
        <f t="shared" si="0"/>
        <v>93.0707327403642</v>
      </c>
    </row>
    <row r="11" ht="14.25" spans="1:6">
      <c r="A11" s="86" t="s">
        <v>87</v>
      </c>
      <c r="B11" s="85">
        <f>B12+B13</f>
        <v>132944</v>
      </c>
      <c r="C11" s="85">
        <f>C12+C13</f>
        <v>49182</v>
      </c>
      <c r="D11" s="85">
        <f>D12+D13</f>
        <v>182126</v>
      </c>
      <c r="E11" s="85">
        <f>E12+E13</f>
        <v>182126</v>
      </c>
      <c r="F11" s="149">
        <f t="shared" si="0"/>
        <v>100</v>
      </c>
    </row>
    <row r="12" ht="14.25" spans="1:6">
      <c r="A12" s="92" t="s">
        <v>88</v>
      </c>
      <c r="B12" s="153">
        <v>126449</v>
      </c>
      <c r="C12" s="153">
        <v>29115</v>
      </c>
      <c r="D12" s="153">
        <f>151528+4036</f>
        <v>155564</v>
      </c>
      <c r="E12" s="153">
        <f>151528+4036</f>
        <v>155564</v>
      </c>
      <c r="F12" s="149">
        <f t="shared" si="0"/>
        <v>100</v>
      </c>
    </row>
    <row r="13" ht="14.25" spans="1:6">
      <c r="A13" s="92" t="s">
        <v>89</v>
      </c>
      <c r="B13" s="87">
        <v>6495</v>
      </c>
      <c r="C13" s="87">
        <v>20067</v>
      </c>
      <c r="D13" s="87">
        <v>26562</v>
      </c>
      <c r="E13" s="87">
        <v>26562</v>
      </c>
      <c r="F13" s="149">
        <f t="shared" si="0"/>
        <v>100</v>
      </c>
    </row>
    <row r="14" ht="14.25" spans="1:6">
      <c r="A14" s="86" t="s">
        <v>90</v>
      </c>
      <c r="B14" s="89">
        <f>SUM(B15:B19)</f>
        <v>4500</v>
      </c>
      <c r="C14" s="89">
        <f>SUM(C15:C19)</f>
        <v>14373</v>
      </c>
      <c r="D14" s="89">
        <f>SUM(D15:D19)</f>
        <v>18873</v>
      </c>
      <c r="E14" s="89">
        <f>SUM(E15:E19)</f>
        <v>18873</v>
      </c>
      <c r="F14" s="149">
        <f t="shared" si="0"/>
        <v>100</v>
      </c>
    </row>
    <row r="15" ht="14.25" spans="1:6">
      <c r="A15" s="92" t="s">
        <v>91</v>
      </c>
      <c r="B15" s="87"/>
      <c r="C15" s="87">
        <v>11548</v>
      </c>
      <c r="D15" s="87">
        <f t="shared" ref="D15:D19" si="1">C15-B15</f>
        <v>11548</v>
      </c>
      <c r="E15" s="87">
        <v>11548</v>
      </c>
      <c r="F15" s="149">
        <f t="shared" si="0"/>
        <v>100</v>
      </c>
    </row>
    <row r="16" ht="14.25" spans="1:6">
      <c r="A16" s="92" t="s">
        <v>92</v>
      </c>
      <c r="B16" s="87"/>
      <c r="C16" s="87"/>
      <c r="D16" s="87">
        <f t="shared" si="1"/>
        <v>0</v>
      </c>
      <c r="E16" s="87"/>
      <c r="F16" s="149" t="e">
        <f t="shared" si="0"/>
        <v>#DIV/0!</v>
      </c>
    </row>
    <row r="17" ht="14.25" spans="1:6">
      <c r="A17" s="92" t="s">
        <v>93</v>
      </c>
      <c r="B17" s="87"/>
      <c r="C17" s="87"/>
      <c r="D17" s="87">
        <f t="shared" si="1"/>
        <v>0</v>
      </c>
      <c r="E17" s="87"/>
      <c r="F17" s="149" t="e">
        <f t="shared" si="0"/>
        <v>#DIV/0!</v>
      </c>
    </row>
    <row r="18" ht="14.25" spans="1:6">
      <c r="A18" s="92" t="s">
        <v>94</v>
      </c>
      <c r="B18" s="87">
        <v>4500</v>
      </c>
      <c r="C18" s="87"/>
      <c r="D18" s="87">
        <v>4500</v>
      </c>
      <c r="E18" s="87">
        <v>4500</v>
      </c>
      <c r="F18" s="149">
        <f t="shared" si="0"/>
        <v>100</v>
      </c>
    </row>
    <row r="19" ht="14.25" spans="1:6">
      <c r="A19" s="92" t="s">
        <v>95</v>
      </c>
      <c r="B19" s="87"/>
      <c r="C19" s="87">
        <v>2825</v>
      </c>
      <c r="D19" s="87">
        <f t="shared" si="1"/>
        <v>2825</v>
      </c>
      <c r="E19" s="87">
        <v>2825</v>
      </c>
      <c r="F19" s="149">
        <f t="shared" si="0"/>
        <v>100</v>
      </c>
    </row>
    <row r="20" ht="14.25" spans="1:6">
      <c r="A20" s="86" t="s">
        <v>96</v>
      </c>
      <c r="B20" s="89">
        <v>5000</v>
      </c>
      <c r="C20" s="89">
        <v>380</v>
      </c>
      <c r="D20" s="89">
        <v>4380</v>
      </c>
      <c r="E20" s="152">
        <v>4380</v>
      </c>
      <c r="F20" s="149">
        <f t="shared" si="0"/>
        <v>100</v>
      </c>
    </row>
    <row r="21" ht="14.25" spans="1:6">
      <c r="A21" s="84" t="s">
        <v>97</v>
      </c>
      <c r="B21" s="85">
        <f>B22+B23+B49+B50+B51+B52</f>
        <v>175530</v>
      </c>
      <c r="C21" s="85">
        <f>C22+C23+C49+C50+C51+C52</f>
        <v>63935</v>
      </c>
      <c r="D21" s="85">
        <f>D22+D23+D49+D50+D51+D52</f>
        <v>238571</v>
      </c>
      <c r="E21" s="85">
        <f>E22+E23+E49+E50+E51++E52</f>
        <v>211422</v>
      </c>
      <c r="F21" s="149">
        <f t="shared" si="0"/>
        <v>88.6201591978908</v>
      </c>
    </row>
    <row r="22" ht="14.25" spans="1:6">
      <c r="A22" s="93" t="s">
        <v>98</v>
      </c>
      <c r="B22" s="87">
        <v>535</v>
      </c>
      <c r="C22" s="87">
        <v>1488</v>
      </c>
      <c r="D22" s="87">
        <v>1488</v>
      </c>
      <c r="E22" s="94">
        <v>1488</v>
      </c>
      <c r="F22" s="149">
        <f t="shared" si="0"/>
        <v>100</v>
      </c>
    </row>
    <row r="23" ht="14.25" spans="1:6">
      <c r="A23" s="93" t="s">
        <v>99</v>
      </c>
      <c r="B23" s="94">
        <f>SUM(B24:B48)</f>
        <v>170242</v>
      </c>
      <c r="C23" s="94">
        <f>SUM(C24:C48)</f>
        <v>62447</v>
      </c>
      <c r="D23" s="94">
        <f>SUM(D24:D48)</f>
        <v>232347</v>
      </c>
      <c r="E23" s="94">
        <f>SUM(E24:E48)</f>
        <v>202016</v>
      </c>
      <c r="F23" s="149">
        <f t="shared" si="0"/>
        <v>86.9458181082605</v>
      </c>
    </row>
    <row r="24" ht="14.25" spans="1:6">
      <c r="A24" s="95" t="s">
        <v>100</v>
      </c>
      <c r="B24" s="94">
        <v>32367</v>
      </c>
      <c r="C24" s="94">
        <v>1401</v>
      </c>
      <c r="D24" s="94">
        <f>27162+1636+3182</f>
        <v>31980</v>
      </c>
      <c r="E24" s="94">
        <v>27074</v>
      </c>
      <c r="F24" s="149">
        <f t="shared" si="0"/>
        <v>84.6591619762351</v>
      </c>
    </row>
    <row r="25" ht="14.25" spans="1:6">
      <c r="A25" s="95" t="s">
        <v>101</v>
      </c>
      <c r="B25" s="94"/>
      <c r="C25" s="94"/>
      <c r="D25" s="94"/>
      <c r="E25" s="94"/>
      <c r="F25" s="149" t="e">
        <f t="shared" si="0"/>
        <v>#DIV/0!</v>
      </c>
    </row>
    <row r="26" ht="14.25" spans="1:6">
      <c r="A26" s="95" t="s">
        <v>102</v>
      </c>
      <c r="B26" s="94">
        <v>220</v>
      </c>
      <c r="C26" s="94">
        <v>6</v>
      </c>
      <c r="D26" s="94">
        <v>236</v>
      </c>
      <c r="E26" s="94">
        <v>236</v>
      </c>
      <c r="F26" s="149">
        <f t="shared" si="0"/>
        <v>100</v>
      </c>
    </row>
    <row r="27" ht="14.25" spans="1:6">
      <c r="A27" s="95" t="s">
        <v>103</v>
      </c>
      <c r="B27" s="94">
        <v>8098</v>
      </c>
      <c r="C27" s="94">
        <v>461</v>
      </c>
      <c r="D27" s="94">
        <v>8800</v>
      </c>
      <c r="E27" s="94">
        <v>8004</v>
      </c>
      <c r="F27" s="149">
        <f t="shared" si="0"/>
        <v>90.9545454545455</v>
      </c>
    </row>
    <row r="28" ht="14.25" spans="1:6">
      <c r="A28" s="95" t="s">
        <v>104</v>
      </c>
      <c r="B28" s="94">
        <v>26581</v>
      </c>
      <c r="C28" s="94">
        <f>4839+3000+4000</f>
        <v>11839</v>
      </c>
      <c r="D28" s="94">
        <v>38871</v>
      </c>
      <c r="E28" s="94">
        <v>35516</v>
      </c>
      <c r="F28" s="149">
        <f t="shared" si="0"/>
        <v>91.3688868307993</v>
      </c>
    </row>
    <row r="29" ht="14.25" spans="1:6">
      <c r="A29" s="95" t="s">
        <v>105</v>
      </c>
      <c r="B29" s="94">
        <v>165</v>
      </c>
      <c r="C29" s="94">
        <v>210</v>
      </c>
      <c r="D29" s="94">
        <v>370</v>
      </c>
      <c r="E29" s="94">
        <v>362</v>
      </c>
      <c r="F29" s="149">
        <f t="shared" si="0"/>
        <v>97.8378378378378</v>
      </c>
    </row>
    <row r="30" ht="14.25" spans="1:6">
      <c r="A30" s="95" t="s">
        <v>106</v>
      </c>
      <c r="B30" s="94">
        <v>2853</v>
      </c>
      <c r="C30" s="94">
        <v>1089</v>
      </c>
      <c r="D30" s="94">
        <v>5940</v>
      </c>
      <c r="E30" s="94">
        <v>5385</v>
      </c>
      <c r="F30" s="149">
        <f t="shared" si="0"/>
        <v>90.6565656565657</v>
      </c>
    </row>
    <row r="31" ht="14.25" spans="1:6">
      <c r="A31" s="95" t="s">
        <v>107</v>
      </c>
      <c r="B31" s="94">
        <v>20718</v>
      </c>
      <c r="C31" s="94">
        <f>1968+1160</f>
        <v>3128</v>
      </c>
      <c r="D31" s="94">
        <v>26626</v>
      </c>
      <c r="E31" s="94">
        <v>26073</v>
      </c>
      <c r="F31" s="149">
        <f t="shared" si="0"/>
        <v>97.9230827011192</v>
      </c>
    </row>
    <row r="32" ht="14.25" spans="1:6">
      <c r="A32" s="95" t="s">
        <v>108</v>
      </c>
      <c r="B32" s="94">
        <v>18113</v>
      </c>
      <c r="C32" s="94">
        <v>3413</v>
      </c>
      <c r="D32" s="94">
        <v>21491</v>
      </c>
      <c r="E32" s="94">
        <v>19216</v>
      </c>
      <c r="F32" s="149">
        <f t="shared" si="0"/>
        <v>89.4141733749011</v>
      </c>
    </row>
    <row r="33" ht="14.25" spans="1:6">
      <c r="A33" s="95" t="s">
        <v>109</v>
      </c>
      <c r="B33" s="94">
        <v>3086</v>
      </c>
      <c r="C33" s="94">
        <v>434</v>
      </c>
      <c r="D33" s="94">
        <v>3527</v>
      </c>
      <c r="E33" s="94">
        <v>581</v>
      </c>
      <c r="F33" s="149">
        <f t="shared" si="0"/>
        <v>16.4729231641622</v>
      </c>
    </row>
    <row r="34" ht="14.25" spans="1:6">
      <c r="A34" s="95" t="s">
        <v>110</v>
      </c>
      <c r="B34" s="94">
        <v>2886</v>
      </c>
      <c r="C34" s="94">
        <f>2902+6968</f>
        <v>9870</v>
      </c>
      <c r="D34" s="94">
        <v>16277</v>
      </c>
      <c r="E34" s="94">
        <v>14578</v>
      </c>
      <c r="F34" s="149">
        <f t="shared" si="0"/>
        <v>89.5619585918781</v>
      </c>
    </row>
    <row r="35" ht="14.25" spans="1:6">
      <c r="A35" s="95" t="s">
        <v>111</v>
      </c>
      <c r="B35" s="94">
        <v>30899</v>
      </c>
      <c r="C35" s="94">
        <f>19076+380+2880</f>
        <v>22336</v>
      </c>
      <c r="D35" s="94">
        <v>54222</v>
      </c>
      <c r="E35" s="94">
        <v>44549</v>
      </c>
      <c r="F35" s="149">
        <f t="shared" si="0"/>
        <v>82.160377706466</v>
      </c>
    </row>
    <row r="36" ht="14.25" spans="1:6">
      <c r="A36" s="95" t="s">
        <v>112</v>
      </c>
      <c r="B36" s="94">
        <v>2939</v>
      </c>
      <c r="C36" s="94">
        <f>3067+1500</f>
        <v>4567</v>
      </c>
      <c r="D36" s="94">
        <v>7572</v>
      </c>
      <c r="E36" s="94">
        <v>7572</v>
      </c>
      <c r="F36" s="149">
        <f t="shared" si="0"/>
        <v>100</v>
      </c>
    </row>
    <row r="37" ht="14.25" spans="1:6">
      <c r="A37" s="95" t="s">
        <v>113</v>
      </c>
      <c r="B37" s="94">
        <v>200</v>
      </c>
      <c r="C37" s="94">
        <v>110</v>
      </c>
      <c r="D37" s="94">
        <v>394</v>
      </c>
      <c r="E37" s="94">
        <v>394</v>
      </c>
      <c r="F37" s="149">
        <f t="shared" si="0"/>
        <v>100</v>
      </c>
    </row>
    <row r="38" ht="14.25" spans="1:6">
      <c r="A38" s="95" t="s">
        <v>114</v>
      </c>
      <c r="B38" s="94">
        <v>172</v>
      </c>
      <c r="C38" s="94">
        <v>273</v>
      </c>
      <c r="D38" s="94">
        <v>423</v>
      </c>
      <c r="E38" s="94">
        <v>403</v>
      </c>
      <c r="F38" s="149">
        <f t="shared" si="0"/>
        <v>95.2718676122931</v>
      </c>
    </row>
    <row r="39" ht="14.25" spans="1:6">
      <c r="A39" s="95" t="s">
        <v>115</v>
      </c>
      <c r="B39" s="94">
        <v>50</v>
      </c>
      <c r="C39" s="94">
        <v>539</v>
      </c>
      <c r="D39" s="94">
        <v>1128</v>
      </c>
      <c r="E39" s="94">
        <v>1061</v>
      </c>
      <c r="F39" s="149">
        <f t="shared" ref="F39:F53" si="2">(E39/D39)*100</f>
        <v>94.0602836879433</v>
      </c>
    </row>
    <row r="40" ht="14.25" spans="1:6">
      <c r="A40" s="95" t="s">
        <v>116</v>
      </c>
      <c r="B40" s="94"/>
      <c r="C40" s="94"/>
      <c r="D40" s="94"/>
      <c r="E40" s="94"/>
      <c r="F40" s="149" t="e">
        <f t="shared" si="2"/>
        <v>#DIV/0!</v>
      </c>
    </row>
    <row r="41" ht="14.25" spans="1:6">
      <c r="A41" s="95" t="s">
        <v>117</v>
      </c>
      <c r="B41" s="94">
        <v>1445</v>
      </c>
      <c r="C41" s="94">
        <v>469</v>
      </c>
      <c r="D41" s="94">
        <v>1924</v>
      </c>
      <c r="E41" s="94">
        <v>1195</v>
      </c>
      <c r="F41" s="149">
        <f t="shared" si="2"/>
        <v>62.1101871101871</v>
      </c>
    </row>
    <row r="42" ht="14.25" spans="1:6">
      <c r="A42" s="95" t="s">
        <v>118</v>
      </c>
      <c r="B42" s="94">
        <v>4813</v>
      </c>
      <c r="C42" s="94">
        <v>849</v>
      </c>
      <c r="D42" s="94">
        <v>5591</v>
      </c>
      <c r="E42" s="94">
        <v>5483</v>
      </c>
      <c r="F42" s="149">
        <f t="shared" si="2"/>
        <v>98.0683240922912</v>
      </c>
    </row>
    <row r="43" ht="14.25" spans="1:6">
      <c r="A43" s="95" t="s">
        <v>119</v>
      </c>
      <c r="B43" s="94">
        <v>340</v>
      </c>
      <c r="C43" s="94">
        <v>47</v>
      </c>
      <c r="D43" s="94">
        <v>329</v>
      </c>
      <c r="E43" s="94">
        <v>39</v>
      </c>
      <c r="F43" s="149">
        <f t="shared" si="2"/>
        <v>11.854103343465</v>
      </c>
    </row>
    <row r="44" ht="14.25" spans="1:6">
      <c r="A44" s="95" t="s">
        <v>120</v>
      </c>
      <c r="B44" s="94">
        <v>2217</v>
      </c>
      <c r="C44" s="94">
        <v>1380</v>
      </c>
      <c r="D44" s="94">
        <v>3886</v>
      </c>
      <c r="E44" s="94">
        <v>1535</v>
      </c>
      <c r="F44" s="149">
        <f t="shared" si="2"/>
        <v>39.5007720020587</v>
      </c>
    </row>
    <row r="45" ht="14.25" spans="1:6">
      <c r="A45" s="95" t="s">
        <v>121</v>
      </c>
      <c r="B45" s="94">
        <v>2615</v>
      </c>
      <c r="C45" s="94"/>
      <c r="D45" s="94"/>
      <c r="E45" s="94"/>
      <c r="F45" s="149" t="e">
        <f t="shared" si="2"/>
        <v>#DIV/0!</v>
      </c>
    </row>
    <row r="46" ht="14.25" spans="1:6">
      <c r="A46" s="95" t="s">
        <v>122</v>
      </c>
      <c r="B46" s="94">
        <v>2759</v>
      </c>
      <c r="C46" s="94"/>
      <c r="D46" s="94">
        <v>2718</v>
      </c>
      <c r="E46" s="94">
        <v>2718</v>
      </c>
      <c r="F46" s="149">
        <f t="shared" si="2"/>
        <v>100</v>
      </c>
    </row>
    <row r="47" ht="14.25" spans="1:6">
      <c r="A47" s="95" t="s">
        <v>123</v>
      </c>
      <c r="B47" s="94">
        <v>11</v>
      </c>
      <c r="C47" s="94"/>
      <c r="D47" s="94">
        <v>17</v>
      </c>
      <c r="E47" s="94">
        <v>17</v>
      </c>
      <c r="F47" s="149">
        <f t="shared" si="2"/>
        <v>100</v>
      </c>
    </row>
    <row r="48" ht="14.25" spans="1:6">
      <c r="A48" s="95" t="s">
        <v>124</v>
      </c>
      <c r="B48" s="94">
        <v>6695</v>
      </c>
      <c r="C48" s="94">
        <f>1+25</f>
        <v>26</v>
      </c>
      <c r="D48" s="94">
        <v>25</v>
      </c>
      <c r="E48" s="94">
        <v>25</v>
      </c>
      <c r="F48" s="149">
        <f t="shared" si="2"/>
        <v>100</v>
      </c>
    </row>
    <row r="49" ht="14.25" spans="1:6">
      <c r="A49" s="93" t="s">
        <v>125</v>
      </c>
      <c r="B49" s="94">
        <v>4753</v>
      </c>
      <c r="C49" s="94"/>
      <c r="D49" s="87">
        <v>4736</v>
      </c>
      <c r="E49" s="94">
        <v>4736</v>
      </c>
      <c r="F49" s="149">
        <f t="shared" si="2"/>
        <v>100</v>
      </c>
    </row>
    <row r="50" ht="14.25" spans="1:6">
      <c r="A50" s="93" t="s">
        <v>126</v>
      </c>
      <c r="B50" s="94"/>
      <c r="C50" s="94"/>
      <c r="D50" s="87"/>
      <c r="E50" s="94">
        <v>3182</v>
      </c>
      <c r="F50" s="149" t="e">
        <f t="shared" si="2"/>
        <v>#DIV/0!</v>
      </c>
    </row>
    <row r="51" ht="14.25" spans="1:6">
      <c r="A51" s="93" t="s">
        <v>127</v>
      </c>
      <c r="B51" s="94"/>
      <c r="C51" s="94"/>
      <c r="D51" s="87">
        <f>C51-B51</f>
        <v>0</v>
      </c>
      <c r="E51" s="94"/>
      <c r="F51" s="149" t="e">
        <f t="shared" si="2"/>
        <v>#DIV/0!</v>
      </c>
    </row>
    <row r="52" ht="14.25" spans="1:6">
      <c r="A52" s="93" t="s">
        <v>128</v>
      </c>
      <c r="B52" s="94"/>
      <c r="C52" s="94"/>
      <c r="D52" s="87">
        <f>C52-B52</f>
        <v>0</v>
      </c>
      <c r="E52" s="94"/>
      <c r="F52" s="149" t="e">
        <f t="shared" si="2"/>
        <v>#DIV/0!</v>
      </c>
    </row>
    <row r="53" ht="14.25" spans="1:6">
      <c r="A53" s="84" t="s">
        <v>129</v>
      </c>
      <c r="B53" s="89">
        <f>B6-B21</f>
        <v>0</v>
      </c>
      <c r="C53" s="89"/>
      <c r="D53" s="89"/>
      <c r="E53" s="89">
        <f>E6-E21</f>
        <v>25513</v>
      </c>
      <c r="F53" s="149" t="e">
        <f t="shared" si="2"/>
        <v>#DIV/0!</v>
      </c>
    </row>
  </sheetData>
  <mergeCells count="8">
    <mergeCell ref="A2:F2"/>
    <mergeCell ref="C3:E3"/>
    <mergeCell ref="A4:A5"/>
    <mergeCell ref="B4:B5"/>
    <mergeCell ref="C4:C5"/>
    <mergeCell ref="D4:D5"/>
    <mergeCell ref="E4:E5"/>
    <mergeCell ref="F4:F5"/>
  </mergeCells>
  <pageMargins left="0.751388888888889" right="0.751388888888889" top="1" bottom="0.511805555555556" header="0.5" footer="0.314583333333333"/>
  <pageSetup paperSize="9" firstPageNumber="16" orientation="landscape" useFirstPageNumber="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1"/>
  <sheetViews>
    <sheetView topLeftCell="A67" workbookViewId="0">
      <selection activeCell="B3" sqref="B3"/>
    </sheetView>
  </sheetViews>
  <sheetFormatPr defaultColWidth="9" defaultRowHeight="13.5" outlineLevelCol="5"/>
  <cols>
    <col min="1" max="1" width="5" customWidth="1"/>
    <col min="2" max="2" width="60.75" customWidth="1"/>
    <col min="3" max="3" width="15.625" style="97" customWidth="1"/>
  </cols>
  <sheetData>
    <row r="1" ht="15" spans="1:3">
      <c r="A1" s="98" t="s">
        <v>130</v>
      </c>
      <c r="B1" s="98"/>
      <c r="C1" s="99"/>
    </row>
    <row r="2" ht="22.5" spans="1:3">
      <c r="A2" s="100" t="s">
        <v>131</v>
      </c>
      <c r="B2" s="100"/>
      <c r="C2" s="101"/>
    </row>
    <row r="3" ht="15" spans="1:3">
      <c r="A3" s="102"/>
      <c r="B3" s="103" t="s">
        <v>132</v>
      </c>
      <c r="C3" s="104" t="s">
        <v>133</v>
      </c>
    </row>
    <row r="4" ht="15" spans="1:3">
      <c r="A4" s="105"/>
      <c r="B4" s="106" t="s">
        <v>134</v>
      </c>
      <c r="C4" s="107" t="s">
        <v>135</v>
      </c>
    </row>
    <row r="5" ht="15" spans="1:6">
      <c r="A5" s="108"/>
      <c r="B5" s="109" t="s">
        <v>136</v>
      </c>
      <c r="C5" s="110">
        <f>C6+C7+C75+C76+C77+C78+C79</f>
        <v>236935</v>
      </c>
      <c r="F5" s="111"/>
    </row>
    <row r="6" ht="15" spans="1:6">
      <c r="A6" s="112"/>
      <c r="B6" s="109" t="s">
        <v>137</v>
      </c>
      <c r="C6" s="110">
        <v>21974</v>
      </c>
      <c r="F6" s="111"/>
    </row>
    <row r="7" ht="15" spans="1:6">
      <c r="A7" s="112"/>
      <c r="B7" s="109" t="s">
        <v>138</v>
      </c>
      <c r="C7" s="110">
        <f>C8+C13+C53</f>
        <v>178090</v>
      </c>
      <c r="F7" s="111"/>
    </row>
    <row r="8" ht="15" spans="1:6">
      <c r="A8" s="112"/>
      <c r="B8" s="113" t="s">
        <v>139</v>
      </c>
      <c r="C8" s="114">
        <f>SUM(C9:C12)</f>
        <v>3444</v>
      </c>
      <c r="F8" s="111"/>
    </row>
    <row r="9" ht="15" spans="1:6">
      <c r="A9" s="112"/>
      <c r="B9" s="115" t="s">
        <v>140</v>
      </c>
      <c r="C9" s="116">
        <v>586</v>
      </c>
      <c r="F9" s="111"/>
    </row>
    <row r="10" ht="15" spans="1:6">
      <c r="A10" s="112"/>
      <c r="B10" s="115" t="s">
        <v>141</v>
      </c>
      <c r="C10" s="116">
        <v>138</v>
      </c>
      <c r="F10" s="111"/>
    </row>
    <row r="11" ht="15" spans="1:6">
      <c r="A11" s="112"/>
      <c r="B11" s="115" t="s">
        <v>142</v>
      </c>
      <c r="C11" s="116">
        <v>1420</v>
      </c>
      <c r="F11" s="111"/>
    </row>
    <row r="12" ht="15" spans="1:6">
      <c r="A12" s="112" t="s">
        <v>143</v>
      </c>
      <c r="B12" s="115" t="s">
        <v>144</v>
      </c>
      <c r="C12" s="117">
        <v>1300</v>
      </c>
      <c r="F12" s="111"/>
    </row>
    <row r="13" ht="15" spans="1:6">
      <c r="A13" s="112"/>
      <c r="B13" s="113" t="s">
        <v>145</v>
      </c>
      <c r="C13" s="114">
        <f>SUM(C14:C38,C40:C52)</f>
        <v>148084</v>
      </c>
      <c r="F13" s="111"/>
    </row>
    <row r="14" ht="15" spans="1:6">
      <c r="A14" s="112"/>
      <c r="B14" s="115" t="s">
        <v>146</v>
      </c>
      <c r="C14" s="117">
        <v>1280</v>
      </c>
      <c r="F14" s="111"/>
    </row>
    <row r="15" ht="15" spans="1:6">
      <c r="A15" s="112"/>
      <c r="B15" s="115" t="s">
        <v>147</v>
      </c>
      <c r="C15" s="117">
        <v>33510</v>
      </c>
      <c r="F15" s="111"/>
    </row>
    <row r="16" ht="15" spans="1:6">
      <c r="A16" s="112"/>
      <c r="B16" s="115" t="s">
        <v>148</v>
      </c>
      <c r="C16" s="117">
        <v>1309</v>
      </c>
      <c r="F16" s="111"/>
    </row>
    <row r="17" ht="15" spans="1:6">
      <c r="A17" s="112" t="s">
        <v>149</v>
      </c>
      <c r="B17" s="115" t="s">
        <v>150</v>
      </c>
      <c r="C17" s="117">
        <v>9477</v>
      </c>
      <c r="F17" s="111"/>
    </row>
    <row r="18" ht="15" spans="1:6">
      <c r="A18" s="112"/>
      <c r="B18" s="115" t="s">
        <v>151</v>
      </c>
      <c r="C18" s="117">
        <v>19243</v>
      </c>
      <c r="F18" s="111"/>
    </row>
    <row r="19" ht="15" spans="1:6">
      <c r="A19" s="112"/>
      <c r="B19" s="115" t="s">
        <v>152</v>
      </c>
      <c r="C19" s="117">
        <v>7481</v>
      </c>
      <c r="F19" s="111"/>
    </row>
    <row r="20" ht="15" spans="1:6">
      <c r="A20" s="112"/>
      <c r="B20" s="115" t="s">
        <v>153</v>
      </c>
      <c r="C20" s="117">
        <v>2676</v>
      </c>
      <c r="F20" s="111"/>
    </row>
    <row r="21" ht="15" spans="1:6">
      <c r="A21" s="112"/>
      <c r="B21" s="115" t="s">
        <v>154</v>
      </c>
      <c r="C21" s="117"/>
      <c r="F21" s="111"/>
    </row>
    <row r="22" ht="15" spans="1:6">
      <c r="A22" s="112" t="s">
        <v>155</v>
      </c>
      <c r="B22" s="115" t="s">
        <v>156</v>
      </c>
      <c r="C22" s="117"/>
      <c r="F22" s="111"/>
    </row>
    <row r="23" ht="15" spans="1:6">
      <c r="A23" s="112"/>
      <c r="B23" s="115" t="s">
        <v>157</v>
      </c>
      <c r="C23" s="117"/>
      <c r="F23" s="111"/>
    </row>
    <row r="24" ht="15" spans="1:6">
      <c r="A24" s="112"/>
      <c r="B24" s="115" t="s">
        <v>158</v>
      </c>
      <c r="C24" s="117"/>
      <c r="F24" s="111"/>
    </row>
    <row r="25" ht="15" spans="1:6">
      <c r="A25" s="112"/>
      <c r="B25" s="115" t="s">
        <v>159</v>
      </c>
      <c r="C25" s="117"/>
      <c r="F25" s="111"/>
    </row>
    <row r="26" ht="15" spans="1:6">
      <c r="A26" s="112"/>
      <c r="B26" s="115" t="s">
        <v>160</v>
      </c>
      <c r="C26" s="117"/>
      <c r="F26" s="111"/>
    </row>
    <row r="27" ht="15" spans="1:6">
      <c r="A27" s="112" t="s">
        <v>161</v>
      </c>
      <c r="B27" s="115" t="s">
        <v>162</v>
      </c>
      <c r="C27" s="117">
        <v>6989</v>
      </c>
      <c r="F27" s="111"/>
    </row>
    <row r="28" ht="15" spans="1:6">
      <c r="A28" s="112"/>
      <c r="B28" s="115" t="s">
        <v>163</v>
      </c>
      <c r="C28" s="117">
        <v>9841</v>
      </c>
      <c r="F28" s="111"/>
    </row>
    <row r="29" ht="15" spans="1:6">
      <c r="A29" s="112"/>
      <c r="B29" s="115" t="s">
        <v>164</v>
      </c>
      <c r="C29" s="117">
        <v>1061</v>
      </c>
      <c r="F29" s="111"/>
    </row>
    <row r="30" ht="15" spans="1:6">
      <c r="A30" s="112"/>
      <c r="B30" s="115" t="s">
        <v>165</v>
      </c>
      <c r="C30" s="117">
        <v>213</v>
      </c>
      <c r="F30" s="111"/>
    </row>
    <row r="31" ht="15" spans="1:6">
      <c r="A31" s="112"/>
      <c r="B31" s="118" t="s">
        <v>166</v>
      </c>
      <c r="C31" s="119"/>
      <c r="F31" s="111"/>
    </row>
    <row r="32" ht="15" spans="1:6">
      <c r="A32" s="112"/>
      <c r="B32" s="118" t="s">
        <v>167</v>
      </c>
      <c r="C32" s="119"/>
      <c r="F32" s="111"/>
    </row>
    <row r="33" ht="15" spans="1:6">
      <c r="A33" s="112"/>
      <c r="B33" s="118" t="s">
        <v>168</v>
      </c>
      <c r="C33" s="119"/>
      <c r="F33" s="111"/>
    </row>
    <row r="34" ht="15" spans="1:6">
      <c r="A34" s="112"/>
      <c r="B34" s="118" t="s">
        <v>169</v>
      </c>
      <c r="C34" s="119">
        <v>2231</v>
      </c>
      <c r="F34" s="111"/>
    </row>
    <row r="35" ht="15" spans="1:6">
      <c r="A35" s="112"/>
      <c r="B35" s="118" t="s">
        <v>170</v>
      </c>
      <c r="C35" s="119">
        <v>8356</v>
      </c>
      <c r="F35" s="111"/>
    </row>
    <row r="36" ht="15" spans="1:6">
      <c r="A36" s="112"/>
      <c r="B36" s="118" t="s">
        <v>171</v>
      </c>
      <c r="C36" s="119"/>
      <c r="F36" s="111"/>
    </row>
    <row r="37" ht="15" spans="1:6">
      <c r="A37" s="112"/>
      <c r="B37" s="118" t="s">
        <v>172</v>
      </c>
      <c r="C37" s="119">
        <v>1100</v>
      </c>
      <c r="F37" s="111"/>
    </row>
    <row r="38" ht="15" spans="1:6">
      <c r="A38" s="112"/>
      <c r="B38" s="118" t="s">
        <v>173</v>
      </c>
      <c r="C38" s="119">
        <v>11807</v>
      </c>
      <c r="F38" s="111"/>
    </row>
    <row r="39" ht="15" spans="1:6">
      <c r="A39" s="112"/>
      <c r="B39" s="118" t="s">
        <v>174</v>
      </c>
      <c r="C39" s="119"/>
      <c r="F39" s="111"/>
    </row>
    <row r="40" ht="15" spans="1:6">
      <c r="A40" s="112"/>
      <c r="B40" s="118" t="s">
        <v>175</v>
      </c>
      <c r="C40" s="119">
        <v>11394</v>
      </c>
      <c r="F40" s="111"/>
    </row>
    <row r="41" ht="15" spans="1:6">
      <c r="A41" s="112"/>
      <c r="B41" s="118" t="s">
        <v>176</v>
      </c>
      <c r="C41" s="119">
        <v>2854</v>
      </c>
      <c r="F41" s="111"/>
    </row>
    <row r="42" ht="15" spans="1:6">
      <c r="A42" s="112"/>
      <c r="B42" s="118" t="s">
        <v>177</v>
      </c>
      <c r="C42" s="119"/>
      <c r="F42" s="111"/>
    </row>
    <row r="43" ht="15" spans="1:6">
      <c r="A43" s="112"/>
      <c r="B43" s="118" t="s">
        <v>178</v>
      </c>
      <c r="C43" s="119">
        <v>12419</v>
      </c>
      <c r="F43" s="111"/>
    </row>
    <row r="44" ht="15" spans="1:6">
      <c r="A44" s="112"/>
      <c r="B44" s="118" t="s">
        <v>179</v>
      </c>
      <c r="C44" s="119">
        <v>3396</v>
      </c>
      <c r="F44" s="111"/>
    </row>
    <row r="45" ht="15" spans="1:6">
      <c r="A45" s="112"/>
      <c r="B45" s="118" t="s">
        <v>180</v>
      </c>
      <c r="C45" s="119"/>
      <c r="F45" s="111"/>
    </row>
    <row r="46" ht="15" spans="1:6">
      <c r="A46" s="112"/>
      <c r="B46" s="118" t="s">
        <v>181</v>
      </c>
      <c r="C46" s="119"/>
      <c r="F46" s="111"/>
    </row>
    <row r="47" ht="15" spans="1:6">
      <c r="A47" s="112"/>
      <c r="B47" s="118" t="s">
        <v>182</v>
      </c>
      <c r="C47" s="119"/>
      <c r="F47" s="111"/>
    </row>
    <row r="48" ht="15" spans="1:6">
      <c r="A48" s="112"/>
      <c r="B48" s="118" t="s">
        <v>183</v>
      </c>
      <c r="C48" s="119"/>
      <c r="F48" s="111"/>
    </row>
    <row r="49" ht="15" spans="1:6">
      <c r="A49" s="112"/>
      <c r="B49" s="118" t="s">
        <v>184</v>
      </c>
      <c r="C49" s="119">
        <v>1232</v>
      </c>
      <c r="F49" s="111"/>
    </row>
    <row r="50" ht="15" spans="1:6">
      <c r="A50" s="112"/>
      <c r="B50" s="118" t="s">
        <v>185</v>
      </c>
      <c r="C50" s="119"/>
      <c r="F50" s="111"/>
    </row>
    <row r="51" ht="15" spans="1:6">
      <c r="A51" s="112"/>
      <c r="B51" s="118" t="s">
        <v>186</v>
      </c>
      <c r="C51" s="119">
        <v>215</v>
      </c>
      <c r="F51" s="111"/>
    </row>
    <row r="52" ht="15" spans="1:6">
      <c r="A52" s="112"/>
      <c r="B52" s="118" t="s">
        <v>187</v>
      </c>
      <c r="C52" s="119"/>
      <c r="F52" s="111"/>
    </row>
    <row r="53" ht="15" spans="1:6">
      <c r="A53" s="112"/>
      <c r="B53" s="113" t="s">
        <v>188</v>
      </c>
      <c r="C53" s="114">
        <f>SUM(C54:C74)</f>
        <v>26562</v>
      </c>
      <c r="F53" s="111"/>
    </row>
    <row r="54" ht="15" spans="1:6">
      <c r="A54" s="112" t="s">
        <v>189</v>
      </c>
      <c r="B54" s="120" t="s">
        <v>190</v>
      </c>
      <c r="C54" s="117">
        <v>788</v>
      </c>
      <c r="F54" s="111"/>
    </row>
    <row r="55" ht="15" spans="1:6">
      <c r="A55" s="112"/>
      <c r="B55" s="120" t="s">
        <v>191</v>
      </c>
      <c r="C55" s="117"/>
      <c r="F55" s="111"/>
    </row>
    <row r="56" ht="15" spans="1:6">
      <c r="A56" s="112"/>
      <c r="B56" s="120" t="s">
        <v>192</v>
      </c>
      <c r="C56" s="117"/>
      <c r="F56" s="111"/>
    </row>
    <row r="57" ht="15" spans="1:6">
      <c r="A57" s="112"/>
      <c r="B57" s="120" t="s">
        <v>193</v>
      </c>
      <c r="C57" s="117">
        <v>135</v>
      </c>
      <c r="F57" s="111"/>
    </row>
    <row r="58" ht="15" spans="1:6">
      <c r="A58" s="112"/>
      <c r="B58" s="120" t="s">
        <v>194</v>
      </c>
      <c r="C58" s="117">
        <v>3902</v>
      </c>
      <c r="F58" s="111"/>
    </row>
    <row r="59" ht="15" spans="1:6">
      <c r="A59" s="112" t="s">
        <v>195</v>
      </c>
      <c r="B59" s="120" t="s">
        <v>196</v>
      </c>
      <c r="C59" s="117">
        <v>210</v>
      </c>
      <c r="F59" s="111"/>
    </row>
    <row r="60" ht="15" spans="1:6">
      <c r="A60" s="112"/>
      <c r="B60" s="120" t="s">
        <v>197</v>
      </c>
      <c r="C60" s="117">
        <v>450</v>
      </c>
      <c r="F60" s="111"/>
    </row>
    <row r="61" ht="15" spans="1:6">
      <c r="A61" s="112"/>
      <c r="B61" s="120" t="s">
        <v>198</v>
      </c>
      <c r="C61" s="117">
        <v>580</v>
      </c>
      <c r="F61" s="111"/>
    </row>
    <row r="62" ht="15" spans="1:6">
      <c r="A62" s="112"/>
      <c r="B62" s="120" t="s">
        <v>199</v>
      </c>
      <c r="C62" s="117">
        <v>2163</v>
      </c>
      <c r="F62" s="111"/>
    </row>
    <row r="63" ht="15" spans="1:6">
      <c r="A63" s="112"/>
      <c r="B63" s="120" t="s">
        <v>200</v>
      </c>
      <c r="C63" s="117">
        <v>238</v>
      </c>
      <c r="F63" s="111"/>
    </row>
    <row r="64" ht="15" spans="1:6">
      <c r="A64" s="112"/>
      <c r="B64" s="120" t="s">
        <v>201</v>
      </c>
      <c r="C64" s="117">
        <v>2702</v>
      </c>
      <c r="F64" s="111"/>
    </row>
    <row r="65" ht="15" spans="1:6">
      <c r="A65" s="121"/>
      <c r="B65" s="120" t="s">
        <v>202</v>
      </c>
      <c r="C65" s="117">
        <v>10519</v>
      </c>
      <c r="F65" s="111"/>
    </row>
    <row r="66" ht="15" spans="1:6">
      <c r="A66" s="112"/>
      <c r="B66" s="120" t="s">
        <v>203</v>
      </c>
      <c r="C66" s="117">
        <v>598</v>
      </c>
      <c r="F66" s="111"/>
    </row>
    <row r="67" ht="15" spans="1:6">
      <c r="A67" s="112"/>
      <c r="B67" s="120" t="s">
        <v>204</v>
      </c>
      <c r="C67" s="117">
        <v>110</v>
      </c>
      <c r="F67" s="111"/>
    </row>
    <row r="68" ht="15" spans="1:6">
      <c r="A68" s="112"/>
      <c r="B68" s="120" t="s">
        <v>205</v>
      </c>
      <c r="C68" s="117">
        <v>253</v>
      </c>
      <c r="F68" s="111"/>
    </row>
    <row r="69" ht="15" spans="1:6">
      <c r="A69" s="112"/>
      <c r="B69" s="120" t="s">
        <v>206</v>
      </c>
      <c r="C69" s="117">
        <v>539</v>
      </c>
      <c r="F69" s="111"/>
    </row>
    <row r="70" ht="15" spans="1:6">
      <c r="A70" s="122" t="s">
        <v>143</v>
      </c>
      <c r="B70" s="120" t="s">
        <v>207</v>
      </c>
      <c r="C70" s="117">
        <v>469</v>
      </c>
      <c r="F70" s="111"/>
    </row>
    <row r="71" ht="15" spans="1:6">
      <c r="A71" s="122"/>
      <c r="B71" s="120" t="s">
        <v>208</v>
      </c>
      <c r="C71" s="117"/>
      <c r="F71" s="111"/>
    </row>
    <row r="72" ht="15" spans="1:6">
      <c r="A72" s="122"/>
      <c r="B72" s="120" t="s">
        <v>209</v>
      </c>
      <c r="C72" s="114"/>
      <c r="F72" s="111"/>
    </row>
    <row r="73" ht="15" spans="1:6">
      <c r="A73" s="122"/>
      <c r="B73" s="120" t="s">
        <v>210</v>
      </c>
      <c r="C73" s="117">
        <v>2905</v>
      </c>
      <c r="F73" s="111"/>
    </row>
    <row r="74" ht="15" spans="1:6">
      <c r="A74" s="122" t="s">
        <v>149</v>
      </c>
      <c r="B74" s="123" t="s">
        <v>211</v>
      </c>
      <c r="C74" s="117">
        <v>1</v>
      </c>
      <c r="F74" s="111"/>
    </row>
    <row r="75" ht="15" spans="1:6">
      <c r="A75" s="122"/>
      <c r="B75" s="113" t="s">
        <v>212</v>
      </c>
      <c r="C75" s="114">
        <v>18873</v>
      </c>
      <c r="F75" s="111"/>
    </row>
    <row r="76" ht="15" spans="1:6">
      <c r="A76" s="122"/>
      <c r="B76" s="113" t="s">
        <v>213</v>
      </c>
      <c r="C76" s="114">
        <v>4580</v>
      </c>
      <c r="F76" s="111"/>
    </row>
    <row r="77" ht="15" spans="1:6">
      <c r="A77" s="122" t="s">
        <v>155</v>
      </c>
      <c r="B77" s="113" t="s">
        <v>214</v>
      </c>
      <c r="C77" s="114">
        <v>4380</v>
      </c>
      <c r="F77" s="111"/>
    </row>
    <row r="78" ht="15" spans="1:6">
      <c r="A78" s="122"/>
      <c r="B78" s="113" t="s">
        <v>215</v>
      </c>
      <c r="C78" s="114">
        <v>5002</v>
      </c>
      <c r="F78" s="111"/>
    </row>
    <row r="79" ht="15" spans="1:6">
      <c r="A79" s="122"/>
      <c r="B79" s="113" t="s">
        <v>216</v>
      </c>
      <c r="C79" s="114">
        <v>4036</v>
      </c>
      <c r="F79" s="111"/>
    </row>
    <row r="80" ht="15" spans="1:6">
      <c r="A80" s="122"/>
      <c r="B80" s="113" t="s">
        <v>217</v>
      </c>
      <c r="C80" s="114">
        <f>C81+C82+C92+C93</f>
        <v>211422</v>
      </c>
      <c r="F80" s="111"/>
    </row>
    <row r="81" ht="15" spans="1:6">
      <c r="A81" s="122" t="s">
        <v>161</v>
      </c>
      <c r="B81" s="113" t="s">
        <v>218</v>
      </c>
      <c r="C81" s="114">
        <v>202016</v>
      </c>
      <c r="F81" s="111"/>
    </row>
    <row r="82" ht="15" spans="1:6">
      <c r="A82" s="122"/>
      <c r="B82" s="113" t="s">
        <v>219</v>
      </c>
      <c r="C82" s="114">
        <f>C83+C86</f>
        <v>1488</v>
      </c>
      <c r="F82" s="111"/>
    </row>
    <row r="83" ht="15" spans="1:6">
      <c r="A83" s="122"/>
      <c r="B83" s="124" t="s">
        <v>220</v>
      </c>
      <c r="C83" s="125">
        <f>C84+C85</f>
        <v>167</v>
      </c>
      <c r="F83" s="111"/>
    </row>
    <row r="84" ht="15" spans="1:6">
      <c r="A84" s="122"/>
      <c r="B84" s="126" t="s">
        <v>221</v>
      </c>
      <c r="C84" s="127">
        <v>0</v>
      </c>
      <c r="F84" s="111"/>
    </row>
    <row r="85" ht="15" spans="1:6">
      <c r="A85" s="122"/>
      <c r="B85" s="126" t="s">
        <v>222</v>
      </c>
      <c r="C85" s="127">
        <v>167</v>
      </c>
      <c r="F85" s="111"/>
    </row>
    <row r="86" ht="15" spans="1:6">
      <c r="A86" s="122"/>
      <c r="B86" s="128" t="s">
        <v>223</v>
      </c>
      <c r="C86" s="114">
        <f>SUM(C87:C91)</f>
        <v>1321</v>
      </c>
      <c r="F86" s="111"/>
    </row>
    <row r="87" ht="15" spans="1:6">
      <c r="A87" s="122" t="s">
        <v>189</v>
      </c>
      <c r="B87" s="129" t="s">
        <v>224</v>
      </c>
      <c r="C87" s="117">
        <v>296</v>
      </c>
      <c r="F87" s="111"/>
    </row>
    <row r="88" ht="15" spans="1:6">
      <c r="A88" s="112"/>
      <c r="B88" s="129" t="s">
        <v>225</v>
      </c>
      <c r="C88" s="117">
        <v>72</v>
      </c>
      <c r="F88" s="111"/>
    </row>
    <row r="89" ht="15" spans="1:6">
      <c r="A89" s="112"/>
      <c r="B89" s="129" t="s">
        <v>226</v>
      </c>
      <c r="C89" s="117">
        <v>478</v>
      </c>
      <c r="F89" s="111"/>
    </row>
    <row r="90" ht="15" spans="1:6">
      <c r="A90" s="112"/>
      <c r="B90" s="130" t="s">
        <v>227</v>
      </c>
      <c r="C90" s="131">
        <v>390</v>
      </c>
      <c r="F90" s="111"/>
    </row>
    <row r="91" ht="15" spans="1:6">
      <c r="A91" s="112"/>
      <c r="B91" s="130" t="s">
        <v>228</v>
      </c>
      <c r="C91" s="131">
        <v>85</v>
      </c>
      <c r="F91" s="111"/>
    </row>
    <row r="92" ht="15" spans="1:6">
      <c r="A92" s="122" t="s">
        <v>195</v>
      </c>
      <c r="B92" s="128" t="s">
        <v>229</v>
      </c>
      <c r="C92" s="114">
        <v>4736</v>
      </c>
      <c r="F92" s="111"/>
    </row>
    <row r="93" ht="15" spans="1:6">
      <c r="A93" s="122"/>
      <c r="B93" s="128" t="s">
        <v>230</v>
      </c>
      <c r="C93" s="114">
        <v>3182</v>
      </c>
      <c r="F93" s="111"/>
    </row>
    <row r="94" ht="15" spans="1:6">
      <c r="A94" s="122"/>
      <c r="B94" s="132" t="s">
        <v>231</v>
      </c>
      <c r="C94" s="133">
        <v>0</v>
      </c>
      <c r="F94" s="111"/>
    </row>
    <row r="95" ht="15" spans="1:6">
      <c r="A95" s="122"/>
      <c r="B95" s="113" t="s">
        <v>232</v>
      </c>
      <c r="C95" s="114">
        <f>C5-C80-C94</f>
        <v>25513</v>
      </c>
      <c r="F95" s="111"/>
    </row>
    <row r="96" ht="15" spans="1:6">
      <c r="A96" s="112"/>
      <c r="B96" s="115" t="s">
        <v>233</v>
      </c>
      <c r="C96" s="117">
        <v>25513</v>
      </c>
      <c r="F96" s="111"/>
    </row>
    <row r="97" ht="15" spans="1:6">
      <c r="A97" s="134"/>
      <c r="B97" s="115" t="s">
        <v>234</v>
      </c>
      <c r="C97" s="117"/>
      <c r="F97" s="111"/>
    </row>
    <row r="98" ht="15" spans="1:6">
      <c r="A98" s="135" t="s">
        <v>235</v>
      </c>
      <c r="B98" s="113" t="s">
        <v>236</v>
      </c>
      <c r="C98" s="114">
        <f>SUM(C99:C104)</f>
        <v>28802</v>
      </c>
      <c r="F98" s="111"/>
    </row>
    <row r="99" ht="15" spans="1:6">
      <c r="A99" s="136"/>
      <c r="B99" s="115" t="s">
        <v>237</v>
      </c>
      <c r="C99" s="117">
        <v>24015</v>
      </c>
      <c r="F99" s="111"/>
    </row>
    <row r="100" ht="15" spans="1:6">
      <c r="A100" s="136"/>
      <c r="B100" s="115" t="s">
        <v>238</v>
      </c>
      <c r="C100" s="117">
        <v>3656</v>
      </c>
      <c r="F100" s="111"/>
    </row>
    <row r="101" ht="15" spans="1:6">
      <c r="A101" s="136"/>
      <c r="B101" s="115" t="s">
        <v>239</v>
      </c>
      <c r="C101" s="117">
        <v>1119</v>
      </c>
      <c r="F101" s="111"/>
    </row>
    <row r="102" ht="15" spans="1:6">
      <c r="A102" s="136"/>
      <c r="B102" s="115" t="s">
        <v>240</v>
      </c>
      <c r="C102" s="117">
        <v>12</v>
      </c>
      <c r="F102" s="111"/>
    </row>
    <row r="103" ht="15" spans="1:6">
      <c r="A103" s="136"/>
      <c r="B103" s="115" t="s">
        <v>214</v>
      </c>
      <c r="C103" s="117"/>
      <c r="F103" s="111"/>
    </row>
    <row r="104" ht="15" spans="1:6">
      <c r="A104" s="136"/>
      <c r="B104" s="137" t="s">
        <v>241</v>
      </c>
      <c r="C104" s="138">
        <f>C105+C106+C107</f>
        <v>0</v>
      </c>
      <c r="F104" s="111"/>
    </row>
    <row r="105" ht="15" spans="1:6">
      <c r="A105" s="136"/>
      <c r="B105" s="139" t="s">
        <v>242</v>
      </c>
      <c r="C105" s="138"/>
      <c r="F105" s="111"/>
    </row>
    <row r="106" ht="15" spans="1:6">
      <c r="A106" s="136"/>
      <c r="B106" s="139" t="s">
        <v>243</v>
      </c>
      <c r="C106" s="138"/>
      <c r="F106" s="111"/>
    </row>
    <row r="107" ht="15" spans="1:6">
      <c r="A107" s="136"/>
      <c r="B107" s="139" t="s">
        <v>244</v>
      </c>
      <c r="C107" s="138"/>
      <c r="F107" s="111"/>
    </row>
    <row r="108" ht="15" spans="1:6">
      <c r="A108" s="136"/>
      <c r="B108" s="140" t="s">
        <v>245</v>
      </c>
      <c r="C108" s="141">
        <f>SUM(C109:C110)</f>
        <v>27009</v>
      </c>
      <c r="F108" s="111"/>
    </row>
    <row r="109" ht="15" spans="1:6">
      <c r="A109" s="136"/>
      <c r="B109" s="142" t="s">
        <v>246</v>
      </c>
      <c r="C109" s="143">
        <v>23009</v>
      </c>
      <c r="F109" s="111"/>
    </row>
    <row r="110" ht="15" spans="1:6">
      <c r="A110" s="136"/>
      <c r="B110" s="142" t="s">
        <v>247</v>
      </c>
      <c r="C110" s="143">
        <v>4000</v>
      </c>
      <c r="F110" s="111"/>
    </row>
    <row r="111" ht="15" spans="1:6">
      <c r="A111" s="144"/>
      <c r="B111" s="140" t="s">
        <v>232</v>
      </c>
      <c r="C111" s="141">
        <f>C98-C108</f>
        <v>1793</v>
      </c>
      <c r="F111" s="111"/>
    </row>
    <row r="112" ht="15" spans="1:6">
      <c r="A112" s="135" t="s">
        <v>248</v>
      </c>
      <c r="B112" s="140" t="s">
        <v>249</v>
      </c>
      <c r="C112" s="141"/>
      <c r="F112" s="111"/>
    </row>
    <row r="113" ht="15" spans="1:6">
      <c r="A113" s="136"/>
      <c r="B113" s="142" t="s">
        <v>250</v>
      </c>
      <c r="C113" s="143"/>
      <c r="F113" s="111"/>
    </row>
    <row r="114" ht="15" spans="1:6">
      <c r="A114" s="136"/>
      <c r="B114" s="142" t="s">
        <v>238</v>
      </c>
      <c r="C114" s="143"/>
      <c r="F114" s="111"/>
    </row>
    <row r="115" ht="15" spans="1:6">
      <c r="A115" s="136"/>
      <c r="B115" s="142" t="s">
        <v>239</v>
      </c>
      <c r="C115" s="143"/>
      <c r="F115" s="111"/>
    </row>
    <row r="116" ht="15" spans="1:6">
      <c r="A116" s="136"/>
      <c r="B116" s="140" t="s">
        <v>251</v>
      </c>
      <c r="C116" s="141"/>
      <c r="F116" s="111"/>
    </row>
    <row r="117" ht="15" spans="1:6">
      <c r="A117" s="136"/>
      <c r="B117" s="142" t="s">
        <v>252</v>
      </c>
      <c r="C117" s="143"/>
      <c r="F117" s="111"/>
    </row>
    <row r="118" ht="15" spans="1:6">
      <c r="A118" s="136"/>
      <c r="B118" s="142" t="s">
        <v>247</v>
      </c>
      <c r="C118" s="143"/>
      <c r="F118" s="111"/>
    </row>
    <row r="119" ht="15" spans="1:6">
      <c r="A119" s="144"/>
      <c r="B119" s="140" t="s">
        <v>232</v>
      </c>
      <c r="C119" s="141"/>
      <c r="F119" s="111"/>
    </row>
    <row r="120" ht="15" spans="1:6">
      <c r="A120" s="145" t="s">
        <v>253</v>
      </c>
      <c r="B120" s="140" t="s">
        <v>254</v>
      </c>
      <c r="C120" s="141">
        <v>3974</v>
      </c>
      <c r="F120" s="111"/>
    </row>
    <row r="121" ht="15" spans="1:6">
      <c r="A121" s="145"/>
      <c r="B121" s="140" t="s">
        <v>255</v>
      </c>
      <c r="C121" s="141">
        <v>1488</v>
      </c>
      <c r="F121" s="111"/>
    </row>
    <row r="122" ht="15" spans="1:6">
      <c r="A122" s="145"/>
      <c r="B122" s="142" t="s">
        <v>256</v>
      </c>
      <c r="C122" s="143">
        <v>1488</v>
      </c>
      <c r="F122" s="111"/>
    </row>
    <row r="123" ht="15" spans="1:6">
      <c r="A123" s="145"/>
      <c r="B123" s="140" t="s">
        <v>257</v>
      </c>
      <c r="C123" s="141">
        <f>SUM(C124:C127)</f>
        <v>179087</v>
      </c>
      <c r="F123" s="111"/>
    </row>
    <row r="124" ht="15" spans="1:6">
      <c r="A124" s="145"/>
      <c r="B124" s="140" t="s">
        <v>258</v>
      </c>
      <c r="C124" s="146">
        <v>123000</v>
      </c>
      <c r="F124" s="111"/>
    </row>
    <row r="125" ht="15" spans="1:6">
      <c r="A125" s="145"/>
      <c r="B125" s="140" t="s">
        <v>259</v>
      </c>
      <c r="C125" s="146">
        <v>38521</v>
      </c>
      <c r="F125" s="111"/>
    </row>
    <row r="126" ht="15" spans="1:6">
      <c r="A126" s="145"/>
      <c r="B126" s="140" t="s">
        <v>260</v>
      </c>
      <c r="C126" s="146">
        <v>17024</v>
      </c>
      <c r="F126" s="111"/>
    </row>
    <row r="127" ht="15" spans="1:6">
      <c r="A127" s="145"/>
      <c r="B127" s="140" t="s">
        <v>261</v>
      </c>
      <c r="C127" s="146">
        <v>542</v>
      </c>
      <c r="F127" s="111"/>
    </row>
    <row r="128" ht="15" spans="1:6">
      <c r="A128" s="145"/>
      <c r="B128" s="140" t="s">
        <v>262</v>
      </c>
      <c r="C128" s="141">
        <f>SUM(C129:C130)</f>
        <v>3686</v>
      </c>
      <c r="F128" s="111"/>
    </row>
    <row r="129" ht="15" spans="1:6">
      <c r="A129" s="145"/>
      <c r="B129" s="142" t="s">
        <v>263</v>
      </c>
      <c r="C129" s="143">
        <v>3564</v>
      </c>
      <c r="F129" s="111"/>
    </row>
    <row r="130" ht="15" spans="1:6">
      <c r="A130" s="145"/>
      <c r="B130" s="142" t="s">
        <v>264</v>
      </c>
      <c r="C130" s="143">
        <v>122</v>
      </c>
      <c r="F130" s="111"/>
    </row>
    <row r="131" ht="15" spans="1:6">
      <c r="A131" s="145"/>
      <c r="B131" s="140" t="s">
        <v>265</v>
      </c>
      <c r="C131" s="141">
        <v>179209</v>
      </c>
      <c r="F131" s="111"/>
    </row>
    <row r="132" ht="15" spans="1:6">
      <c r="A132" s="145"/>
      <c r="B132" s="140" t="s">
        <v>266</v>
      </c>
      <c r="C132" s="141">
        <f>SUM(C133:C134)</f>
        <v>1768</v>
      </c>
      <c r="F132" s="111"/>
    </row>
    <row r="133" ht="15" spans="1:6">
      <c r="A133" s="145"/>
      <c r="B133" s="142" t="s">
        <v>267</v>
      </c>
      <c r="C133" s="143">
        <v>5340</v>
      </c>
      <c r="F133" s="111"/>
    </row>
    <row r="134" ht="15" spans="1:6">
      <c r="A134" s="145"/>
      <c r="B134" s="142" t="s">
        <v>268</v>
      </c>
      <c r="C134" s="143">
        <v>-3572</v>
      </c>
      <c r="F134" s="111"/>
    </row>
    <row r="135" ht="15" spans="1:6">
      <c r="A135" s="145" t="s">
        <v>269</v>
      </c>
      <c r="B135" s="140" t="s">
        <v>270</v>
      </c>
      <c r="C135" s="141">
        <v>80262</v>
      </c>
      <c r="F135" s="111"/>
    </row>
    <row r="136" ht="15" spans="1:6">
      <c r="A136" s="145"/>
      <c r="B136" s="140" t="s">
        <v>271</v>
      </c>
      <c r="C136" s="141">
        <v>16048</v>
      </c>
      <c r="F136" s="111"/>
    </row>
    <row r="137" ht="15" spans="1:6">
      <c r="A137" s="145"/>
      <c r="B137" s="140" t="s">
        <v>272</v>
      </c>
      <c r="C137" s="141">
        <v>4500</v>
      </c>
      <c r="F137" s="111"/>
    </row>
    <row r="138" ht="15" spans="1:6">
      <c r="A138" s="145"/>
      <c r="B138" s="140" t="s">
        <v>273</v>
      </c>
      <c r="C138" s="141">
        <v>91810</v>
      </c>
      <c r="F138" s="111"/>
    </row>
    <row r="139" spans="6:6">
      <c r="F139" s="111"/>
    </row>
    <row r="140" spans="6:6">
      <c r="F140" s="111"/>
    </row>
    <row r="141" spans="6:6">
      <c r="F141" s="111"/>
    </row>
    <row r="142" spans="6:6">
      <c r="F142" s="111"/>
    </row>
    <row r="143" spans="6:6">
      <c r="F143" s="111"/>
    </row>
    <row r="144" spans="6:6">
      <c r="F144" s="111"/>
    </row>
    <row r="145" spans="6:6">
      <c r="F145" s="111"/>
    </row>
    <row r="146" spans="6:6">
      <c r="F146" s="111"/>
    </row>
    <row r="147" spans="6:6">
      <c r="F147" s="111"/>
    </row>
    <row r="148" spans="6:6">
      <c r="F148" s="111"/>
    </row>
    <row r="149" spans="6:6">
      <c r="F149" s="111"/>
    </row>
    <row r="150" spans="6:6">
      <c r="F150" s="111"/>
    </row>
    <row r="151" spans="6:6">
      <c r="F151" s="111"/>
    </row>
    <row r="152" spans="6:6">
      <c r="F152" s="111"/>
    </row>
    <row r="153" spans="6:6">
      <c r="F153" s="111"/>
    </row>
    <row r="154" spans="6:6">
      <c r="F154" s="111"/>
    </row>
    <row r="155" spans="6:6">
      <c r="F155" s="111"/>
    </row>
    <row r="156" spans="6:6">
      <c r="F156" s="111"/>
    </row>
    <row r="157" spans="6:6">
      <c r="F157" s="111"/>
    </row>
    <row r="158" spans="6:6">
      <c r="F158" s="111"/>
    </row>
    <row r="159" spans="6:6">
      <c r="F159" s="111"/>
    </row>
    <row r="160" spans="6:6">
      <c r="F160" s="111"/>
    </row>
    <row r="161" spans="6:6">
      <c r="F161" s="111"/>
    </row>
    <row r="162" spans="6:6">
      <c r="F162" s="111"/>
    </row>
    <row r="163" spans="6:6">
      <c r="F163" s="111"/>
    </row>
    <row r="164" spans="6:6">
      <c r="F164" s="111"/>
    </row>
    <row r="165" spans="6:6">
      <c r="F165" s="111"/>
    </row>
    <row r="166" spans="6:6">
      <c r="F166" s="111"/>
    </row>
    <row r="167" spans="6:6">
      <c r="F167" s="111"/>
    </row>
    <row r="168" spans="6:6">
      <c r="F168" s="111"/>
    </row>
    <row r="169" spans="6:6">
      <c r="F169" s="111"/>
    </row>
    <row r="170" spans="6:6">
      <c r="F170" s="111"/>
    </row>
    <row r="171" spans="6:6">
      <c r="F171" s="111"/>
    </row>
    <row r="172" spans="6:6">
      <c r="F172" s="111"/>
    </row>
    <row r="173" spans="6:6">
      <c r="F173" s="111"/>
    </row>
    <row r="174" spans="6:6">
      <c r="F174" s="111"/>
    </row>
    <row r="175" spans="6:6">
      <c r="F175" s="111"/>
    </row>
    <row r="176" spans="6:6">
      <c r="F176" s="111"/>
    </row>
    <row r="177" spans="6:6">
      <c r="F177" s="111"/>
    </row>
    <row r="178" spans="6:6">
      <c r="F178" s="111"/>
    </row>
    <row r="179" spans="6:6">
      <c r="F179" s="111"/>
    </row>
    <row r="180" spans="6:6">
      <c r="F180" s="111"/>
    </row>
    <row r="181" spans="6:6">
      <c r="F181" s="111"/>
    </row>
    <row r="182" spans="6:6">
      <c r="F182" s="111"/>
    </row>
    <row r="183" spans="6:6">
      <c r="F183" s="111"/>
    </row>
    <row r="184" spans="6:6">
      <c r="F184" s="111"/>
    </row>
    <row r="185" spans="6:6">
      <c r="F185" s="111"/>
    </row>
    <row r="186" spans="6:6">
      <c r="F186" s="111"/>
    </row>
    <row r="187" spans="6:6">
      <c r="F187" s="111"/>
    </row>
    <row r="188" spans="6:6">
      <c r="F188" s="111"/>
    </row>
    <row r="189" spans="6:6">
      <c r="F189" s="111"/>
    </row>
    <row r="190" spans="6:6">
      <c r="F190" s="111"/>
    </row>
    <row r="191" spans="6:6">
      <c r="F191" s="111"/>
    </row>
    <row r="192" spans="6:6">
      <c r="F192" s="111"/>
    </row>
    <row r="193" spans="6:6">
      <c r="F193" s="111"/>
    </row>
    <row r="194" spans="6:6">
      <c r="F194" s="111"/>
    </row>
    <row r="195" spans="6:6">
      <c r="F195" s="111"/>
    </row>
    <row r="196" spans="6:6">
      <c r="F196" s="111"/>
    </row>
    <row r="197" spans="6:6">
      <c r="F197" s="111"/>
    </row>
    <row r="198" spans="6:6">
      <c r="F198" s="111"/>
    </row>
    <row r="199" spans="6:6">
      <c r="F199" s="111"/>
    </row>
    <row r="200" spans="6:6">
      <c r="F200" s="111"/>
    </row>
    <row r="201" spans="6:6">
      <c r="F201" s="111"/>
    </row>
    <row r="202" spans="6:6">
      <c r="F202" s="111"/>
    </row>
    <row r="203" spans="6:6">
      <c r="F203" s="111"/>
    </row>
    <row r="204" spans="6:6">
      <c r="F204" s="111"/>
    </row>
    <row r="205" spans="6:6">
      <c r="F205" s="111"/>
    </row>
    <row r="206" spans="6:6">
      <c r="F206" s="111"/>
    </row>
    <row r="207" spans="6:6">
      <c r="F207" s="111"/>
    </row>
    <row r="208" spans="6:6">
      <c r="F208" s="111"/>
    </row>
    <row r="209" spans="6:6">
      <c r="F209" s="111"/>
    </row>
    <row r="210" spans="6:6">
      <c r="F210" s="111"/>
    </row>
    <row r="211" spans="6:6">
      <c r="F211" s="111"/>
    </row>
    <row r="212" spans="6:6">
      <c r="F212" s="111"/>
    </row>
    <row r="213" spans="6:6">
      <c r="F213" s="111"/>
    </row>
    <row r="214" spans="6:6">
      <c r="F214" s="111"/>
    </row>
    <row r="215" spans="6:6">
      <c r="F215" s="111"/>
    </row>
    <row r="216" spans="6:6">
      <c r="F216" s="111"/>
    </row>
    <row r="217" spans="6:6">
      <c r="F217" s="111"/>
    </row>
    <row r="218" spans="6:6">
      <c r="F218" s="111"/>
    </row>
    <row r="219" spans="6:6">
      <c r="F219" s="111"/>
    </row>
    <row r="220" spans="6:6">
      <c r="F220" s="111"/>
    </row>
    <row r="221" spans="6:6">
      <c r="F221" s="111"/>
    </row>
    <row r="222" spans="6:6">
      <c r="F222" s="111"/>
    </row>
    <row r="223" spans="6:6">
      <c r="F223" s="111"/>
    </row>
    <row r="224" spans="6:6">
      <c r="F224" s="111"/>
    </row>
    <row r="225" spans="6:6">
      <c r="F225" s="111"/>
    </row>
    <row r="226" spans="6:6">
      <c r="F226" s="111"/>
    </row>
    <row r="227" spans="6:6">
      <c r="F227" s="111"/>
    </row>
    <row r="228" spans="6:6">
      <c r="F228" s="111"/>
    </row>
    <row r="229" spans="6:6">
      <c r="F229" s="111"/>
    </row>
    <row r="230" spans="6:6">
      <c r="F230" s="111"/>
    </row>
    <row r="231" spans="6:6">
      <c r="F231" s="111"/>
    </row>
    <row r="232" spans="6:6">
      <c r="F232" s="111"/>
    </row>
    <row r="233" spans="6:6">
      <c r="F233" s="111"/>
    </row>
    <row r="234" spans="6:6">
      <c r="F234" s="111"/>
    </row>
    <row r="235" spans="6:6">
      <c r="F235" s="111"/>
    </row>
    <row r="236" spans="6:6">
      <c r="F236" s="111"/>
    </row>
    <row r="237" spans="6:6">
      <c r="F237" s="111"/>
    </row>
    <row r="238" spans="6:6">
      <c r="F238" s="111"/>
    </row>
    <row r="239" spans="6:6">
      <c r="F239" s="111"/>
    </row>
    <row r="240" spans="6:6">
      <c r="F240" s="111"/>
    </row>
    <row r="241" spans="6:6">
      <c r="F241" s="111"/>
    </row>
    <row r="242" spans="6:6">
      <c r="F242" s="111"/>
    </row>
    <row r="243" spans="6:6">
      <c r="F243" s="111"/>
    </row>
    <row r="244" spans="6:6">
      <c r="F244" s="111"/>
    </row>
    <row r="245" spans="6:6">
      <c r="F245" s="111"/>
    </row>
    <row r="246" spans="6:6">
      <c r="F246" s="111"/>
    </row>
    <row r="247" spans="6:6">
      <c r="F247" s="111"/>
    </row>
    <row r="248" spans="6:6">
      <c r="F248" s="111"/>
    </row>
    <row r="249" spans="6:6">
      <c r="F249" s="111"/>
    </row>
    <row r="250" spans="6:6">
      <c r="F250" s="111"/>
    </row>
    <row r="251" spans="6:6">
      <c r="F251" s="111"/>
    </row>
    <row r="252" spans="6:6">
      <c r="F252" s="111"/>
    </row>
    <row r="253" spans="6:6">
      <c r="F253" s="111"/>
    </row>
    <row r="254" spans="6:6">
      <c r="F254" s="111"/>
    </row>
    <row r="255" spans="6:6">
      <c r="F255" s="111"/>
    </row>
    <row r="256" spans="6:6">
      <c r="F256" s="111"/>
    </row>
    <row r="257" spans="6:6">
      <c r="F257" s="111"/>
    </row>
    <row r="258" spans="6:6">
      <c r="F258" s="111"/>
    </row>
    <row r="259" spans="6:6">
      <c r="F259" s="111"/>
    </row>
    <row r="260" spans="6:6">
      <c r="F260" s="111"/>
    </row>
    <row r="261" spans="6:6">
      <c r="F261" s="111"/>
    </row>
    <row r="262" spans="6:6">
      <c r="F262" s="111"/>
    </row>
    <row r="263" spans="6:6">
      <c r="F263" s="111"/>
    </row>
    <row r="264" spans="6:6">
      <c r="F264" s="111"/>
    </row>
    <row r="265" spans="6:6">
      <c r="F265" s="111"/>
    </row>
    <row r="266" spans="6:6">
      <c r="F266" s="111"/>
    </row>
    <row r="267" spans="6:6">
      <c r="F267" s="111"/>
    </row>
    <row r="268" spans="6:6">
      <c r="F268" s="111"/>
    </row>
    <row r="269" spans="6:6">
      <c r="F269" s="111"/>
    </row>
    <row r="270" spans="6:6">
      <c r="F270" s="111"/>
    </row>
    <row r="271" spans="6:6">
      <c r="F271" s="111"/>
    </row>
    <row r="272" spans="6:6">
      <c r="F272" s="111"/>
    </row>
    <row r="273" spans="6:6">
      <c r="F273" s="111"/>
    </row>
    <row r="274" spans="6:6">
      <c r="F274" s="111"/>
    </row>
    <row r="275" spans="6:6">
      <c r="F275" s="111"/>
    </row>
    <row r="276" spans="6:6">
      <c r="F276" s="111"/>
    </row>
    <row r="277" spans="6:6">
      <c r="F277" s="111"/>
    </row>
    <row r="278" spans="6:6">
      <c r="F278" s="111"/>
    </row>
    <row r="279" spans="6:6">
      <c r="F279" s="111"/>
    </row>
    <row r="280" spans="6:6">
      <c r="F280" s="111"/>
    </row>
    <row r="281" spans="6:6">
      <c r="F281" s="111"/>
    </row>
    <row r="282" spans="6:6">
      <c r="F282" s="111"/>
    </row>
    <row r="283" spans="6:6">
      <c r="F283" s="111"/>
    </row>
    <row r="284" spans="6:6">
      <c r="F284" s="111"/>
    </row>
    <row r="285" spans="6:6">
      <c r="F285" s="111"/>
    </row>
    <row r="286" spans="6:6">
      <c r="F286" s="111"/>
    </row>
    <row r="287" spans="6:6">
      <c r="F287" s="111"/>
    </row>
    <row r="288" spans="6:6">
      <c r="F288" s="111"/>
    </row>
    <row r="289" spans="6:6">
      <c r="F289" s="111"/>
    </row>
    <row r="290" spans="6:6">
      <c r="F290" s="111"/>
    </row>
    <row r="291" spans="6:6">
      <c r="F291" s="111"/>
    </row>
    <row r="292" spans="6:6">
      <c r="F292" s="111"/>
    </row>
    <row r="293" spans="6:6">
      <c r="F293" s="111"/>
    </row>
    <row r="294" spans="6:6">
      <c r="F294" s="111"/>
    </row>
    <row r="295" spans="6:6">
      <c r="F295" s="111"/>
    </row>
    <row r="296" spans="6:6">
      <c r="F296" s="111"/>
    </row>
    <row r="297" spans="6:6">
      <c r="F297" s="111"/>
    </row>
    <row r="298" spans="6:6">
      <c r="F298" s="111"/>
    </row>
    <row r="299" spans="6:6">
      <c r="F299" s="111"/>
    </row>
    <row r="300" spans="6:6">
      <c r="F300" s="111"/>
    </row>
    <row r="301" spans="6:6">
      <c r="F301" s="111"/>
    </row>
  </sheetData>
  <mergeCells count="6">
    <mergeCell ref="A1:B1"/>
    <mergeCell ref="A2:C2"/>
    <mergeCell ref="A98:A111"/>
    <mergeCell ref="A112:A119"/>
    <mergeCell ref="A120:A134"/>
    <mergeCell ref="A135:A138"/>
  </mergeCells>
  <pageMargins left="1.0625" right="0.751388888888889" top="1" bottom="1" header="0.5" footer="0.5"/>
  <pageSetup paperSize="9" firstPageNumber="18" orientation="portrait" useFirstPageNumber="1"/>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B39" sqref="B39"/>
    </sheetView>
  </sheetViews>
  <sheetFormatPr defaultColWidth="9" defaultRowHeight="13.5" outlineLevelCol="5"/>
  <cols>
    <col min="1" max="1" width="55.875" customWidth="1"/>
    <col min="2" max="2" width="9.875" customWidth="1"/>
    <col min="3" max="3" width="8.875" customWidth="1"/>
    <col min="4" max="5" width="10.375" customWidth="1"/>
    <col min="6" max="6" width="11.375" customWidth="1"/>
  </cols>
  <sheetData>
    <row r="1" ht="14.25" spans="1:5">
      <c r="A1" s="67" t="s">
        <v>274</v>
      </c>
      <c r="B1" s="68"/>
      <c r="C1" s="69"/>
      <c r="D1" s="70"/>
      <c r="E1" s="71"/>
    </row>
    <row r="2" ht="22.5" spans="1:6">
      <c r="A2" s="72" t="s">
        <v>275</v>
      </c>
      <c r="B2" s="72"/>
      <c r="C2" s="72"/>
      <c r="D2" s="73"/>
      <c r="E2" s="72"/>
      <c r="F2" s="72"/>
    </row>
    <row r="3" ht="14.25" spans="1:6">
      <c r="A3" s="74" t="s">
        <v>12</v>
      </c>
      <c r="B3" s="75" t="s">
        <v>78</v>
      </c>
      <c r="C3" s="75"/>
      <c r="D3" s="75"/>
      <c r="E3" s="76"/>
      <c r="F3" s="77" t="s">
        <v>14</v>
      </c>
    </row>
    <row r="4" spans="1:6">
      <c r="A4" s="78" t="s">
        <v>15</v>
      </c>
      <c r="B4" s="79" t="s">
        <v>17</v>
      </c>
      <c r="C4" s="79" t="s">
        <v>79</v>
      </c>
      <c r="D4" s="79" t="s">
        <v>80</v>
      </c>
      <c r="E4" s="79" t="s">
        <v>20</v>
      </c>
      <c r="F4" s="80" t="s">
        <v>81</v>
      </c>
    </row>
    <row r="5" ht="27" customHeight="1" spans="1:6">
      <c r="A5" s="81"/>
      <c r="B5" s="82"/>
      <c r="C5" s="82"/>
      <c r="D5" s="82"/>
      <c r="E5" s="82"/>
      <c r="F5" s="83"/>
    </row>
    <row r="6" ht="14.25" spans="1:6">
      <c r="A6" s="84" t="s">
        <v>82</v>
      </c>
      <c r="B6" s="85">
        <f>B7+B8+B9+B10+B15</f>
        <v>41572</v>
      </c>
      <c r="C6" s="85">
        <f t="shared" ref="C6:F6" si="0">C7+C8+C9+C10+C15</f>
        <v>634</v>
      </c>
      <c r="D6" s="85">
        <f t="shared" si="0"/>
        <v>32256</v>
      </c>
      <c r="E6" s="85">
        <f t="shared" si="0"/>
        <v>28802</v>
      </c>
      <c r="F6" s="85">
        <f t="shared" si="0"/>
        <v>32256</v>
      </c>
    </row>
    <row r="7" ht="14.25" spans="1:6">
      <c r="A7" s="86" t="s">
        <v>83</v>
      </c>
      <c r="B7" s="87">
        <v>3656</v>
      </c>
      <c r="C7" s="87"/>
      <c r="D7" s="87">
        <v>3656</v>
      </c>
      <c r="E7" s="88">
        <v>3656</v>
      </c>
      <c r="F7" s="87">
        <v>3656</v>
      </c>
    </row>
    <row r="8" ht="14.25" spans="1:6">
      <c r="A8" s="86" t="s">
        <v>276</v>
      </c>
      <c r="B8" s="89">
        <v>37419</v>
      </c>
      <c r="C8" s="89"/>
      <c r="D8" s="90">
        <v>27469</v>
      </c>
      <c r="E8" s="91">
        <v>24015</v>
      </c>
      <c r="F8" s="89">
        <v>27469</v>
      </c>
    </row>
    <row r="9" ht="14.25" spans="1:6">
      <c r="A9" s="86" t="s">
        <v>87</v>
      </c>
      <c r="B9" s="85">
        <v>497</v>
      </c>
      <c r="C9" s="85">
        <v>634</v>
      </c>
      <c r="D9" s="85">
        <v>1131</v>
      </c>
      <c r="E9" s="91">
        <v>1131</v>
      </c>
      <c r="F9" s="85">
        <v>1131</v>
      </c>
    </row>
    <row r="10" ht="14.25" spans="1:6">
      <c r="A10" s="86" t="s">
        <v>90</v>
      </c>
      <c r="B10" s="89">
        <f>SUM(B11:B14)</f>
        <v>0</v>
      </c>
      <c r="C10" s="89">
        <f t="shared" ref="C10:F10" si="1">SUM(C11:C14)</f>
        <v>0</v>
      </c>
      <c r="D10" s="89">
        <f t="shared" si="1"/>
        <v>0</v>
      </c>
      <c r="E10" s="89">
        <f t="shared" si="1"/>
        <v>0</v>
      </c>
      <c r="F10" s="89">
        <f t="shared" si="1"/>
        <v>0</v>
      </c>
    </row>
    <row r="11" ht="14.25" spans="1:6">
      <c r="A11" s="92" t="s">
        <v>91</v>
      </c>
      <c r="B11" s="87"/>
      <c r="C11" s="87"/>
      <c r="D11" s="87">
        <f t="shared" ref="D11:D15" si="2">C11-B11</f>
        <v>0</v>
      </c>
      <c r="E11" s="88"/>
      <c r="F11" s="87"/>
    </row>
    <row r="12" ht="14.25" spans="1:6">
      <c r="A12" s="92" t="s">
        <v>92</v>
      </c>
      <c r="B12" s="87"/>
      <c r="C12" s="87"/>
      <c r="D12" s="87">
        <f t="shared" si="2"/>
        <v>0</v>
      </c>
      <c r="E12" s="88"/>
      <c r="F12" s="87"/>
    </row>
    <row r="13" ht="14.25" spans="1:6">
      <c r="A13" s="92" t="s">
        <v>93</v>
      </c>
      <c r="B13" s="87"/>
      <c r="C13" s="87"/>
      <c r="D13" s="87">
        <f t="shared" si="2"/>
        <v>0</v>
      </c>
      <c r="E13" s="88"/>
      <c r="F13" s="87"/>
    </row>
    <row r="14" ht="14.25" spans="1:6">
      <c r="A14" s="92" t="s">
        <v>94</v>
      </c>
      <c r="B14" s="87"/>
      <c r="C14" s="87"/>
      <c r="D14" s="87">
        <f t="shared" si="2"/>
        <v>0</v>
      </c>
      <c r="E14" s="88"/>
      <c r="F14" s="87"/>
    </row>
    <row r="15" ht="14.25" spans="1:6">
      <c r="A15" s="86" t="s">
        <v>96</v>
      </c>
      <c r="B15" s="89"/>
      <c r="C15" s="89"/>
      <c r="D15" s="89">
        <f t="shared" si="2"/>
        <v>0</v>
      </c>
      <c r="E15" s="91"/>
      <c r="F15" s="89"/>
    </row>
    <row r="16" ht="14.25" spans="1:6">
      <c r="A16" s="84" t="s">
        <v>97</v>
      </c>
      <c r="B16" s="85">
        <f>B17+B18+B32+B33+B34+B35</f>
        <v>41572</v>
      </c>
      <c r="C16" s="85">
        <f t="shared" ref="C16:F16" si="3">C17+C18+C32+C33+C34+C35</f>
        <v>634</v>
      </c>
      <c r="D16" s="85">
        <f t="shared" si="3"/>
        <v>32256</v>
      </c>
      <c r="E16" s="85">
        <f t="shared" si="3"/>
        <v>27009</v>
      </c>
      <c r="F16" s="85">
        <f t="shared" si="3"/>
        <v>28756</v>
      </c>
    </row>
    <row r="17" ht="14.25" spans="1:6">
      <c r="A17" s="93" t="s">
        <v>98</v>
      </c>
      <c r="B17" s="87"/>
      <c r="C17" s="87"/>
      <c r="D17" s="87">
        <f>C17-B17</f>
        <v>0</v>
      </c>
      <c r="E17" s="88"/>
      <c r="F17" s="87"/>
    </row>
    <row r="18" ht="14.25" spans="1:6">
      <c r="A18" s="93" t="s">
        <v>277</v>
      </c>
      <c r="B18" s="94">
        <f>SUM(B19:B31)</f>
        <v>36572</v>
      </c>
      <c r="C18" s="94">
        <f>SUM(C19:C31)</f>
        <v>634</v>
      </c>
      <c r="D18" s="94">
        <f>SUM(D19:D31)</f>
        <v>27256</v>
      </c>
      <c r="E18" s="94">
        <f>SUM(E19:E31)</f>
        <v>23009</v>
      </c>
      <c r="F18" s="94">
        <f>SUM(F19:F31)</f>
        <v>24756</v>
      </c>
    </row>
    <row r="19" ht="14.25" spans="1:6">
      <c r="A19" s="95" t="s">
        <v>278</v>
      </c>
      <c r="B19" s="94"/>
      <c r="C19" s="94"/>
      <c r="D19" s="87">
        <f t="shared" ref="D19:D34" si="4">C19-B19</f>
        <v>0</v>
      </c>
      <c r="E19" s="88"/>
      <c r="F19" s="94"/>
    </row>
    <row r="20" ht="14.25" spans="1:6">
      <c r="A20" s="95" t="s">
        <v>279</v>
      </c>
      <c r="B20" s="94">
        <v>3</v>
      </c>
      <c r="C20" s="94"/>
      <c r="D20" s="87">
        <v>3</v>
      </c>
      <c r="E20" s="88"/>
      <c r="F20" s="94">
        <v>3</v>
      </c>
    </row>
    <row r="21" ht="14.25" spans="1:6">
      <c r="A21" s="95" t="s">
        <v>280</v>
      </c>
      <c r="B21" s="94">
        <v>475</v>
      </c>
      <c r="C21" s="94">
        <v>183</v>
      </c>
      <c r="D21" s="87">
        <v>658</v>
      </c>
      <c r="E21" s="94">
        <v>46</v>
      </c>
      <c r="F21" s="94">
        <v>658</v>
      </c>
    </row>
    <row r="22" ht="14.25" spans="1:6">
      <c r="A22" s="95" t="s">
        <v>281</v>
      </c>
      <c r="B22" s="94"/>
      <c r="C22" s="94"/>
      <c r="D22" s="87">
        <f t="shared" si="4"/>
        <v>0</v>
      </c>
      <c r="E22" s="94"/>
      <c r="F22" s="94"/>
    </row>
    <row r="23" ht="14.25" spans="1:6">
      <c r="A23" s="95" t="s">
        <v>282</v>
      </c>
      <c r="B23" s="94">
        <v>35352</v>
      </c>
      <c r="C23" s="94"/>
      <c r="D23" s="87">
        <v>25402</v>
      </c>
      <c r="E23" s="94">
        <v>22206</v>
      </c>
      <c r="F23" s="94">
        <v>22976</v>
      </c>
    </row>
    <row r="24" ht="14.25" spans="1:6">
      <c r="A24" s="95" t="s">
        <v>283</v>
      </c>
      <c r="B24" s="94">
        <v>36</v>
      </c>
      <c r="C24" s="94">
        <v>107</v>
      </c>
      <c r="D24" s="87">
        <v>143</v>
      </c>
      <c r="E24" s="94"/>
      <c r="F24" s="94">
        <v>143</v>
      </c>
    </row>
    <row r="25" ht="14.25" spans="1:6">
      <c r="A25" s="95" t="s">
        <v>284</v>
      </c>
      <c r="B25" s="94"/>
      <c r="C25" s="94"/>
      <c r="D25" s="87">
        <f t="shared" si="4"/>
        <v>0</v>
      </c>
      <c r="E25" s="94"/>
      <c r="F25" s="94"/>
    </row>
    <row r="26" ht="14.25" spans="1:6">
      <c r="A26" s="95" t="s">
        <v>285</v>
      </c>
      <c r="B26" s="94"/>
      <c r="C26" s="94"/>
      <c r="D26" s="87">
        <f t="shared" si="4"/>
        <v>0</v>
      </c>
      <c r="E26" s="94"/>
      <c r="F26" s="94"/>
    </row>
    <row r="27" ht="14.25" spans="1:6">
      <c r="A27" s="95" t="s">
        <v>286</v>
      </c>
      <c r="B27" s="94"/>
      <c r="C27" s="94"/>
      <c r="D27" s="87">
        <f t="shared" si="4"/>
        <v>0</v>
      </c>
      <c r="E27" s="94"/>
      <c r="F27" s="94"/>
    </row>
    <row r="28" ht="14.25" spans="1:6">
      <c r="A28" s="95" t="s">
        <v>287</v>
      </c>
      <c r="B28" s="94"/>
      <c r="C28" s="94"/>
      <c r="D28" s="87">
        <f t="shared" si="4"/>
        <v>0</v>
      </c>
      <c r="E28" s="94"/>
      <c r="F28" s="94"/>
    </row>
    <row r="29" ht="14.25" spans="1:6">
      <c r="A29" s="95" t="s">
        <v>288</v>
      </c>
      <c r="B29" s="94">
        <v>276</v>
      </c>
      <c r="C29" s="94">
        <v>344</v>
      </c>
      <c r="D29" s="87">
        <v>620</v>
      </c>
      <c r="E29" s="94">
        <v>280</v>
      </c>
      <c r="F29" s="94">
        <v>499</v>
      </c>
    </row>
    <row r="30" ht="14.25" spans="1:6">
      <c r="A30" s="95" t="s">
        <v>289</v>
      </c>
      <c r="B30" s="94">
        <v>400</v>
      </c>
      <c r="C30" s="94"/>
      <c r="D30" s="87">
        <v>400</v>
      </c>
      <c r="E30" s="94">
        <v>477</v>
      </c>
      <c r="F30" s="94">
        <v>477</v>
      </c>
    </row>
    <row r="31" ht="14.25" spans="1:6">
      <c r="A31" s="95" t="s">
        <v>290</v>
      </c>
      <c r="B31" s="94">
        <v>30</v>
      </c>
      <c r="C31" s="94"/>
      <c r="D31" s="87">
        <v>30</v>
      </c>
      <c r="E31" s="94"/>
      <c r="F31" s="94"/>
    </row>
    <row r="32" ht="14.25" spans="1:6">
      <c r="A32" s="93" t="s">
        <v>291</v>
      </c>
      <c r="B32" s="94"/>
      <c r="C32" s="94"/>
      <c r="D32" s="87">
        <f t="shared" si="4"/>
        <v>0</v>
      </c>
      <c r="E32" s="94"/>
      <c r="F32" s="94"/>
    </row>
    <row r="33" ht="14.25" spans="1:6">
      <c r="A33" s="93" t="s">
        <v>292</v>
      </c>
      <c r="B33" s="94"/>
      <c r="C33" s="94"/>
      <c r="D33" s="87">
        <f t="shared" si="4"/>
        <v>0</v>
      </c>
      <c r="E33" s="94"/>
      <c r="F33" s="94"/>
    </row>
    <row r="34" ht="14.25" spans="1:6">
      <c r="A34" s="93" t="s">
        <v>293</v>
      </c>
      <c r="B34" s="94"/>
      <c r="C34" s="94"/>
      <c r="D34" s="87">
        <f t="shared" si="4"/>
        <v>0</v>
      </c>
      <c r="E34" s="94"/>
      <c r="F34" s="94"/>
    </row>
    <row r="35" ht="14.25" spans="1:6">
      <c r="A35" s="93" t="s">
        <v>294</v>
      </c>
      <c r="B35" s="94">
        <v>5000</v>
      </c>
      <c r="C35" s="94"/>
      <c r="D35" s="87">
        <v>5000</v>
      </c>
      <c r="E35" s="94">
        <v>4000</v>
      </c>
      <c r="F35" s="94">
        <v>4000</v>
      </c>
    </row>
    <row r="36" ht="14.25" spans="1:6">
      <c r="A36" s="84" t="s">
        <v>129</v>
      </c>
      <c r="B36" s="89">
        <f>B6-B16</f>
        <v>0</v>
      </c>
      <c r="C36" s="89">
        <f>C6-C16</f>
        <v>0</v>
      </c>
      <c r="D36" s="89">
        <f>D6-D16</f>
        <v>0</v>
      </c>
      <c r="E36" s="89">
        <f>E6-E16</f>
        <v>1793</v>
      </c>
      <c r="F36" s="96"/>
    </row>
  </sheetData>
  <mergeCells count="8">
    <mergeCell ref="A2:F2"/>
    <mergeCell ref="B3:D3"/>
    <mergeCell ref="A4:A5"/>
    <mergeCell ref="B4:B5"/>
    <mergeCell ref="C4:C5"/>
    <mergeCell ref="D4:D5"/>
    <mergeCell ref="E4:E5"/>
    <mergeCell ref="F4:F5"/>
  </mergeCells>
  <pageMargins left="0.751388888888889" right="0.751388888888889" top="1" bottom="1" header="0.5" footer="0.5"/>
  <pageSetup paperSize="9" firstPageNumber="22" orientation="landscape" useFirstPageNumber="1"/>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G3" sqref="G3"/>
    </sheetView>
  </sheetViews>
  <sheetFormatPr defaultColWidth="8.875" defaultRowHeight="12.75"/>
  <cols>
    <col min="1" max="1" width="23.625" style="38" customWidth="1"/>
    <col min="2" max="2" width="3.5" style="38" customWidth="1"/>
    <col min="3" max="3" width="7" style="38" customWidth="1"/>
    <col min="4" max="4" width="7.5" style="38" customWidth="1"/>
    <col min="5" max="5" width="7.375" style="38" customWidth="1"/>
    <col min="6" max="6" width="24.75" style="38" customWidth="1"/>
    <col min="7" max="7" width="4" style="38" customWidth="1"/>
    <col min="8" max="8" width="6.5" style="39" customWidth="1"/>
    <col min="9" max="9" width="7.125" style="39" customWidth="1"/>
    <col min="10" max="10" width="7.375" style="39" customWidth="1"/>
    <col min="11" max="11" width="20.625" style="38" customWidth="1"/>
    <col min="12" max="12" width="4" style="38" customWidth="1"/>
    <col min="13" max="13" width="7" style="38" customWidth="1"/>
    <col min="14" max="14" width="7.5" style="38" customWidth="1"/>
    <col min="15" max="15" width="7.375" style="38" customWidth="1"/>
    <col min="16" max="16" width="9.75" style="38" customWidth="1"/>
    <col min="17" max="256" width="9.125" style="38"/>
    <col min="257" max="16384" width="8.875" style="38"/>
  </cols>
  <sheetData>
    <row r="1" spans="1:15">
      <c r="A1" s="40" t="s">
        <v>295</v>
      </c>
      <c r="B1" s="41"/>
      <c r="C1" s="41"/>
      <c r="D1" s="41"/>
      <c r="E1" s="41"/>
      <c r="F1" s="41"/>
      <c r="G1" s="41"/>
      <c r="H1" s="41"/>
      <c r="I1" s="41"/>
      <c r="J1" s="41"/>
      <c r="K1" s="41"/>
      <c r="L1" s="41"/>
      <c r="M1" s="41"/>
      <c r="N1" s="41"/>
      <c r="O1" s="41"/>
    </row>
    <row r="2" ht="17.1" customHeight="1" spans="1:15">
      <c r="A2" s="42" t="s">
        <v>296</v>
      </c>
      <c r="B2" s="42"/>
      <c r="C2" s="42"/>
      <c r="D2" s="42"/>
      <c r="E2" s="42"/>
      <c r="F2" s="42"/>
      <c r="G2" s="42"/>
      <c r="H2" s="42"/>
      <c r="I2" s="42"/>
      <c r="J2" s="42"/>
      <c r="K2" s="42"/>
      <c r="L2" s="42"/>
      <c r="M2" s="42"/>
      <c r="N2" s="42"/>
      <c r="O2" s="42"/>
    </row>
    <row r="3" ht="15.4" customHeight="1" spans="1:15">
      <c r="A3" s="43" t="s">
        <v>297</v>
      </c>
      <c r="B3" s="44"/>
      <c r="C3" s="44"/>
      <c r="D3" s="44"/>
      <c r="E3" s="44"/>
      <c r="F3" s="44"/>
      <c r="G3" s="45" t="s">
        <v>298</v>
      </c>
      <c r="H3" s="46"/>
      <c r="I3" s="44"/>
      <c r="J3" s="44"/>
      <c r="K3" s="44"/>
      <c r="L3" s="44"/>
      <c r="M3" s="44"/>
      <c r="N3" s="60"/>
      <c r="O3" s="61" t="s">
        <v>299</v>
      </c>
    </row>
    <row r="4" ht="15.4" customHeight="1" spans="1:15">
      <c r="A4" s="47" t="s">
        <v>300</v>
      </c>
      <c r="B4" s="48"/>
      <c r="C4" s="48"/>
      <c r="D4" s="48"/>
      <c r="E4" s="48"/>
      <c r="F4" s="48" t="s">
        <v>301</v>
      </c>
      <c r="G4" s="48"/>
      <c r="H4" s="48"/>
      <c r="I4" s="48"/>
      <c r="J4" s="48"/>
      <c r="K4" s="48"/>
      <c r="L4" s="48"/>
      <c r="M4" s="48"/>
      <c r="N4" s="48"/>
      <c r="O4" s="62"/>
    </row>
    <row r="5" ht="15.4" customHeight="1" spans="1:15">
      <c r="A5" s="49" t="s">
        <v>302</v>
      </c>
      <c r="B5" s="49" t="s">
        <v>303</v>
      </c>
      <c r="C5" s="50" t="s">
        <v>304</v>
      </c>
      <c r="D5" s="50" t="s">
        <v>305</v>
      </c>
      <c r="E5" s="50" t="s">
        <v>306</v>
      </c>
      <c r="F5" s="49" t="s">
        <v>302</v>
      </c>
      <c r="G5" s="49" t="s">
        <v>303</v>
      </c>
      <c r="H5" s="50" t="s">
        <v>304</v>
      </c>
      <c r="I5" s="50" t="s">
        <v>305</v>
      </c>
      <c r="J5" s="50" t="s">
        <v>306</v>
      </c>
      <c r="K5" s="49" t="s">
        <v>302</v>
      </c>
      <c r="L5" s="49" t="s">
        <v>303</v>
      </c>
      <c r="M5" s="50" t="s">
        <v>304</v>
      </c>
      <c r="N5" s="50" t="s">
        <v>305</v>
      </c>
      <c r="O5" s="50" t="s">
        <v>306</v>
      </c>
    </row>
    <row r="6" ht="15.4" customHeight="1" spans="1:15">
      <c r="A6" s="51" t="s">
        <v>307</v>
      </c>
      <c r="B6" s="52" t="s">
        <v>308</v>
      </c>
      <c r="C6" s="53">
        <v>116951.53</v>
      </c>
      <c r="D6" s="53">
        <v>170883.52</v>
      </c>
      <c r="E6" s="53">
        <v>170581</v>
      </c>
      <c r="F6" s="51" t="s">
        <v>309</v>
      </c>
      <c r="G6" s="52">
        <v>28</v>
      </c>
      <c r="H6" s="53">
        <v>25248.7</v>
      </c>
      <c r="I6" s="53">
        <v>26773.95</v>
      </c>
      <c r="J6" s="53">
        <v>26762.67</v>
      </c>
      <c r="K6" s="51" t="s">
        <v>310</v>
      </c>
      <c r="L6" s="52">
        <v>51</v>
      </c>
      <c r="M6" s="53">
        <v>55534.04</v>
      </c>
      <c r="N6" s="53">
        <v>56404.02</v>
      </c>
      <c r="O6" s="53">
        <v>56306.48</v>
      </c>
    </row>
    <row r="7" ht="15.4" customHeight="1" spans="1:15">
      <c r="A7" s="51" t="s">
        <v>311</v>
      </c>
      <c r="B7" s="52" t="s">
        <v>312</v>
      </c>
      <c r="C7" s="53">
        <v>1278.05</v>
      </c>
      <c r="D7" s="53">
        <v>5914.51</v>
      </c>
      <c r="E7" s="53">
        <v>5914.51</v>
      </c>
      <c r="F7" s="51" t="s">
        <v>313</v>
      </c>
      <c r="G7" s="52">
        <v>29</v>
      </c>
      <c r="H7" s="53">
        <v>0</v>
      </c>
      <c r="I7" s="53">
        <v>0</v>
      </c>
      <c r="J7" s="53">
        <v>0</v>
      </c>
      <c r="K7" s="51" t="s">
        <v>314</v>
      </c>
      <c r="L7" s="52">
        <v>52</v>
      </c>
      <c r="M7" s="53">
        <v>52526.26</v>
      </c>
      <c r="N7" s="53">
        <v>53660.98</v>
      </c>
      <c r="O7" s="53">
        <v>53655.5</v>
      </c>
    </row>
    <row r="8" ht="15.4" customHeight="1" spans="1:15">
      <c r="A8" s="51" t="s">
        <v>315</v>
      </c>
      <c r="B8" s="52" t="s">
        <v>316</v>
      </c>
      <c r="C8" s="53">
        <v>0</v>
      </c>
      <c r="D8" s="53">
        <v>0</v>
      </c>
      <c r="E8" s="53">
        <v>0</v>
      </c>
      <c r="F8" s="51" t="s">
        <v>317</v>
      </c>
      <c r="G8" s="52">
        <v>30</v>
      </c>
      <c r="H8" s="53">
        <v>225.85</v>
      </c>
      <c r="I8" s="53">
        <v>235.69</v>
      </c>
      <c r="J8" s="53">
        <v>143.84</v>
      </c>
      <c r="K8" s="51" t="s">
        <v>318</v>
      </c>
      <c r="L8" s="52">
        <v>53</v>
      </c>
      <c r="M8" s="53">
        <v>3007.79</v>
      </c>
      <c r="N8" s="53">
        <v>2743.05</v>
      </c>
      <c r="O8" s="53">
        <v>2650.98</v>
      </c>
    </row>
    <row r="9" ht="15.4" customHeight="1" spans="1:15">
      <c r="A9" s="51" t="s">
        <v>319</v>
      </c>
      <c r="B9" s="52" t="s">
        <v>320</v>
      </c>
      <c r="C9" s="53">
        <v>0</v>
      </c>
      <c r="D9" s="53">
        <v>0</v>
      </c>
      <c r="E9" s="53">
        <v>0</v>
      </c>
      <c r="F9" s="51" t="s">
        <v>321</v>
      </c>
      <c r="G9" s="52">
        <v>31</v>
      </c>
      <c r="H9" s="53">
        <v>6298.02</v>
      </c>
      <c r="I9" s="53">
        <v>10150.75</v>
      </c>
      <c r="J9" s="53">
        <v>10150.75</v>
      </c>
      <c r="K9" s="51" t="s">
        <v>322</v>
      </c>
      <c r="L9" s="52">
        <v>54</v>
      </c>
      <c r="M9" s="53">
        <v>74075.46</v>
      </c>
      <c r="N9" s="53">
        <v>155104.62</v>
      </c>
      <c r="O9" s="53">
        <v>155101.84</v>
      </c>
    </row>
    <row r="10" ht="15.4" customHeight="1" spans="1:15">
      <c r="A10" s="51" t="s">
        <v>323</v>
      </c>
      <c r="B10" s="52" t="s">
        <v>324</v>
      </c>
      <c r="C10" s="53">
        <v>0</v>
      </c>
      <c r="D10" s="53">
        <v>0</v>
      </c>
      <c r="E10" s="53">
        <v>0</v>
      </c>
      <c r="F10" s="51" t="s">
        <v>325</v>
      </c>
      <c r="G10" s="52">
        <v>32</v>
      </c>
      <c r="H10" s="53">
        <v>38703.13</v>
      </c>
      <c r="I10" s="53">
        <v>38703.13</v>
      </c>
      <c r="J10" s="53">
        <v>38703.13</v>
      </c>
      <c r="K10" s="51" t="s">
        <v>326</v>
      </c>
      <c r="L10" s="52">
        <v>55</v>
      </c>
      <c r="M10" s="53">
        <v>6171.63</v>
      </c>
      <c r="N10" s="53">
        <v>23312.94</v>
      </c>
      <c r="O10" s="53">
        <v>23312.94</v>
      </c>
    </row>
    <row r="11" ht="15.4" customHeight="1" spans="1:15">
      <c r="A11" s="51" t="s">
        <v>327</v>
      </c>
      <c r="B11" s="52" t="s">
        <v>328</v>
      </c>
      <c r="C11" s="53">
        <v>0</v>
      </c>
      <c r="D11" s="53">
        <v>0</v>
      </c>
      <c r="E11" s="53">
        <v>0</v>
      </c>
      <c r="F11" s="51" t="s">
        <v>329</v>
      </c>
      <c r="G11" s="52">
        <v>33</v>
      </c>
      <c r="H11" s="53">
        <v>199.66</v>
      </c>
      <c r="I11" s="53">
        <v>418.54</v>
      </c>
      <c r="J11" s="53">
        <v>418.54</v>
      </c>
      <c r="K11" s="51" t="s">
        <v>330</v>
      </c>
      <c r="L11" s="52">
        <v>56</v>
      </c>
      <c r="M11" s="63">
        <v>0</v>
      </c>
      <c r="N11" s="63">
        <v>0</v>
      </c>
      <c r="O11" s="53">
        <v>0</v>
      </c>
    </row>
    <row r="12" ht="15.4" customHeight="1" spans="1:15">
      <c r="A12" s="51" t="s">
        <v>331</v>
      </c>
      <c r="B12" s="52" t="s">
        <v>332</v>
      </c>
      <c r="C12" s="53">
        <v>0</v>
      </c>
      <c r="D12" s="53">
        <v>0</v>
      </c>
      <c r="E12" s="53">
        <v>0</v>
      </c>
      <c r="F12" s="51" t="s">
        <v>333</v>
      </c>
      <c r="G12" s="52">
        <v>34</v>
      </c>
      <c r="H12" s="53">
        <v>1495.62</v>
      </c>
      <c r="I12" s="53">
        <v>6736.41</v>
      </c>
      <c r="J12" s="53">
        <v>6736.41</v>
      </c>
      <c r="K12" s="51" t="s">
        <v>334</v>
      </c>
      <c r="L12" s="52">
        <v>57</v>
      </c>
      <c r="M12" s="63">
        <v>0</v>
      </c>
      <c r="N12" s="63">
        <v>0</v>
      </c>
      <c r="O12" s="53">
        <v>0</v>
      </c>
    </row>
    <row r="13" ht="15.4" customHeight="1" spans="1:15">
      <c r="A13" s="51" t="s">
        <v>335</v>
      </c>
      <c r="B13" s="52" t="s">
        <v>336</v>
      </c>
      <c r="C13" s="53">
        <v>0</v>
      </c>
      <c r="D13" s="53">
        <v>213.41</v>
      </c>
      <c r="E13" s="53">
        <v>213</v>
      </c>
      <c r="F13" s="51" t="s">
        <v>337</v>
      </c>
      <c r="G13" s="52">
        <v>35</v>
      </c>
      <c r="H13" s="53">
        <v>9501.15</v>
      </c>
      <c r="I13" s="53">
        <v>16863.9</v>
      </c>
      <c r="J13" s="53">
        <v>16866.72</v>
      </c>
      <c r="K13" s="51" t="s">
        <v>338</v>
      </c>
      <c r="L13" s="52">
        <v>58</v>
      </c>
      <c r="M13" s="63">
        <v>0</v>
      </c>
      <c r="N13" s="63">
        <v>0</v>
      </c>
      <c r="O13" s="53">
        <v>0</v>
      </c>
    </row>
    <row r="14" ht="15.4" customHeight="1" spans="1:15">
      <c r="A14" s="51" t="s">
        <v>303</v>
      </c>
      <c r="B14" s="52" t="s">
        <v>339</v>
      </c>
      <c r="C14" s="52" t="s">
        <v>303</v>
      </c>
      <c r="D14" s="51" t="s">
        <v>303</v>
      </c>
      <c r="E14" s="54" t="s">
        <v>303</v>
      </c>
      <c r="F14" s="51" t="s">
        <v>340</v>
      </c>
      <c r="G14" s="52">
        <v>36</v>
      </c>
      <c r="H14" s="53">
        <v>17370.66</v>
      </c>
      <c r="I14" s="53">
        <v>19209.53</v>
      </c>
      <c r="J14" s="53">
        <v>19209.53</v>
      </c>
      <c r="K14" s="51" t="s">
        <v>303</v>
      </c>
      <c r="L14" s="52">
        <v>59</v>
      </c>
      <c r="M14" s="54" t="s">
        <v>303</v>
      </c>
      <c r="N14" s="54" t="s">
        <v>303</v>
      </c>
      <c r="O14" s="53" t="s">
        <v>303</v>
      </c>
    </row>
    <row r="15" ht="15.4" customHeight="1" spans="1:15">
      <c r="A15" s="51" t="s">
        <v>303</v>
      </c>
      <c r="B15" s="52" t="s">
        <v>341</v>
      </c>
      <c r="C15" s="52" t="s">
        <v>303</v>
      </c>
      <c r="D15" s="51" t="s">
        <v>303</v>
      </c>
      <c r="E15" s="54" t="s">
        <v>303</v>
      </c>
      <c r="F15" s="51" t="s">
        <v>342</v>
      </c>
      <c r="G15" s="52">
        <v>37</v>
      </c>
      <c r="H15" s="53">
        <v>214.98</v>
      </c>
      <c r="I15" s="53">
        <v>3514</v>
      </c>
      <c r="J15" s="53">
        <v>3514</v>
      </c>
      <c r="K15" s="51" t="s">
        <v>303</v>
      </c>
      <c r="L15" s="52">
        <v>60</v>
      </c>
      <c r="M15" s="54" t="s">
        <v>303</v>
      </c>
      <c r="N15" s="54" t="s">
        <v>303</v>
      </c>
      <c r="O15" s="53" t="s">
        <v>303</v>
      </c>
    </row>
    <row r="16" ht="15.4" customHeight="1" spans="1:15">
      <c r="A16" s="51" t="s">
        <v>303</v>
      </c>
      <c r="B16" s="52" t="s">
        <v>343</v>
      </c>
      <c r="C16" s="54" t="s">
        <v>303</v>
      </c>
      <c r="D16" s="54" t="s">
        <v>303</v>
      </c>
      <c r="E16" s="54" t="s">
        <v>303</v>
      </c>
      <c r="F16" s="51" t="s">
        <v>344</v>
      </c>
      <c r="G16" s="52">
        <v>38</v>
      </c>
      <c r="H16" s="53">
        <v>5722.37</v>
      </c>
      <c r="I16" s="53">
        <v>21070.31</v>
      </c>
      <c r="J16" s="53">
        <v>21070.31</v>
      </c>
      <c r="K16" s="52" t="s">
        <v>345</v>
      </c>
      <c r="L16" s="52">
        <v>61</v>
      </c>
      <c r="M16" s="52" t="s">
        <v>346</v>
      </c>
      <c r="N16" s="52" t="s">
        <v>346</v>
      </c>
      <c r="O16" s="53">
        <v>211408.32</v>
      </c>
    </row>
    <row r="17" ht="15.4" customHeight="1" spans="1:15">
      <c r="A17" s="51" t="s">
        <v>303</v>
      </c>
      <c r="B17" s="52" t="s">
        <v>347</v>
      </c>
      <c r="C17" s="54" t="s">
        <v>303</v>
      </c>
      <c r="D17" s="54" t="s">
        <v>303</v>
      </c>
      <c r="E17" s="54" t="s">
        <v>303</v>
      </c>
      <c r="F17" s="51" t="s">
        <v>348</v>
      </c>
      <c r="G17" s="52">
        <v>39</v>
      </c>
      <c r="H17" s="53">
        <v>18845</v>
      </c>
      <c r="I17" s="53">
        <v>48449.71</v>
      </c>
      <c r="J17" s="53">
        <v>48449.71</v>
      </c>
      <c r="K17" s="51" t="s">
        <v>349</v>
      </c>
      <c r="L17" s="52">
        <v>62</v>
      </c>
      <c r="M17" s="52" t="s">
        <v>346</v>
      </c>
      <c r="N17" s="52" t="s">
        <v>346</v>
      </c>
      <c r="O17" s="53">
        <v>59850.52</v>
      </c>
    </row>
    <row r="18" ht="15.4" customHeight="1" spans="1:15">
      <c r="A18" s="51" t="s">
        <v>303</v>
      </c>
      <c r="B18" s="52" t="s">
        <v>350</v>
      </c>
      <c r="C18" s="54" t="s">
        <v>303</v>
      </c>
      <c r="D18" s="54" t="s">
        <v>303</v>
      </c>
      <c r="E18" s="54" t="s">
        <v>303</v>
      </c>
      <c r="F18" s="51" t="s">
        <v>351</v>
      </c>
      <c r="G18" s="52">
        <v>40</v>
      </c>
      <c r="H18" s="53">
        <v>0</v>
      </c>
      <c r="I18" s="53">
        <v>7692.46</v>
      </c>
      <c r="J18" s="53">
        <v>7692.46</v>
      </c>
      <c r="K18" s="51" t="s">
        <v>352</v>
      </c>
      <c r="L18" s="52">
        <v>63</v>
      </c>
      <c r="M18" s="52" t="s">
        <v>346</v>
      </c>
      <c r="N18" s="52" t="s">
        <v>346</v>
      </c>
      <c r="O18" s="53">
        <v>27460.31</v>
      </c>
    </row>
    <row r="19" ht="15.4" customHeight="1" spans="1:15">
      <c r="A19" s="51" t="s">
        <v>303</v>
      </c>
      <c r="B19" s="52" t="s">
        <v>353</v>
      </c>
      <c r="C19" s="54" t="s">
        <v>303</v>
      </c>
      <c r="D19" s="54" t="s">
        <v>303</v>
      </c>
      <c r="E19" s="54" t="s">
        <v>303</v>
      </c>
      <c r="F19" s="51" t="s">
        <v>354</v>
      </c>
      <c r="G19" s="52">
        <v>41</v>
      </c>
      <c r="H19" s="53">
        <v>713.39</v>
      </c>
      <c r="I19" s="53">
        <v>393.61</v>
      </c>
      <c r="J19" s="53">
        <v>393.61</v>
      </c>
      <c r="K19" s="51" t="s">
        <v>355</v>
      </c>
      <c r="L19" s="52">
        <v>64</v>
      </c>
      <c r="M19" s="52" t="s">
        <v>346</v>
      </c>
      <c r="N19" s="52" t="s">
        <v>346</v>
      </c>
      <c r="O19" s="53">
        <v>38856.99</v>
      </c>
    </row>
    <row r="20" ht="15.4" customHeight="1" spans="1:15">
      <c r="A20" s="51" t="s">
        <v>303</v>
      </c>
      <c r="B20" s="52" t="s">
        <v>356</v>
      </c>
      <c r="C20" s="54" t="s">
        <v>303</v>
      </c>
      <c r="D20" s="54" t="s">
        <v>303</v>
      </c>
      <c r="E20" s="54" t="s">
        <v>303</v>
      </c>
      <c r="F20" s="51" t="s">
        <v>357</v>
      </c>
      <c r="G20" s="52">
        <v>42</v>
      </c>
      <c r="H20" s="53">
        <v>41.84</v>
      </c>
      <c r="I20" s="53">
        <v>399.33</v>
      </c>
      <c r="J20" s="53">
        <v>399.33</v>
      </c>
      <c r="K20" s="51" t="s">
        <v>358</v>
      </c>
      <c r="L20" s="52">
        <v>65</v>
      </c>
      <c r="M20" s="52" t="s">
        <v>346</v>
      </c>
      <c r="N20" s="52" t="s">
        <v>346</v>
      </c>
      <c r="O20" s="53">
        <v>0</v>
      </c>
    </row>
    <row r="21" ht="15.4" customHeight="1" spans="1:15">
      <c r="A21" s="51" t="s">
        <v>303</v>
      </c>
      <c r="B21" s="52" t="s">
        <v>359</v>
      </c>
      <c r="C21" s="54" t="s">
        <v>303</v>
      </c>
      <c r="D21" s="54" t="s">
        <v>303</v>
      </c>
      <c r="E21" s="54" t="s">
        <v>303</v>
      </c>
      <c r="F21" s="51" t="s">
        <v>360</v>
      </c>
      <c r="G21" s="52">
        <v>43</v>
      </c>
      <c r="H21" s="53">
        <v>0</v>
      </c>
      <c r="I21" s="53">
        <v>0</v>
      </c>
      <c r="J21" s="53">
        <v>0</v>
      </c>
      <c r="K21" s="51" t="s">
        <v>361</v>
      </c>
      <c r="L21" s="52">
        <v>66</v>
      </c>
      <c r="M21" s="52" t="s">
        <v>346</v>
      </c>
      <c r="N21" s="52" t="s">
        <v>346</v>
      </c>
      <c r="O21" s="53">
        <v>5311.64</v>
      </c>
    </row>
    <row r="22" ht="15.4" customHeight="1" spans="1:15">
      <c r="A22" s="51" t="s">
        <v>303</v>
      </c>
      <c r="B22" s="52" t="s">
        <v>362</v>
      </c>
      <c r="C22" s="54" t="s">
        <v>303</v>
      </c>
      <c r="D22" s="54" t="s">
        <v>303</v>
      </c>
      <c r="E22" s="54" t="s">
        <v>303</v>
      </c>
      <c r="F22" s="51" t="s">
        <v>363</v>
      </c>
      <c r="G22" s="52">
        <v>44</v>
      </c>
      <c r="H22" s="53">
        <v>0</v>
      </c>
      <c r="I22" s="53">
        <v>0</v>
      </c>
      <c r="J22" s="53">
        <v>0</v>
      </c>
      <c r="K22" s="51" t="s">
        <v>364</v>
      </c>
      <c r="L22" s="52">
        <v>67</v>
      </c>
      <c r="M22" s="52" t="s">
        <v>346</v>
      </c>
      <c r="N22" s="52" t="s">
        <v>346</v>
      </c>
      <c r="O22" s="53">
        <v>76949.74</v>
      </c>
    </row>
    <row r="23" ht="15.4" customHeight="1" spans="1:15">
      <c r="A23" s="51" t="s">
        <v>303</v>
      </c>
      <c r="B23" s="52" t="s">
        <v>365</v>
      </c>
      <c r="C23" s="54" t="s">
        <v>303</v>
      </c>
      <c r="D23" s="54" t="s">
        <v>303</v>
      </c>
      <c r="E23" s="54" t="s">
        <v>303</v>
      </c>
      <c r="F23" s="51" t="s">
        <v>366</v>
      </c>
      <c r="G23" s="52">
        <v>45</v>
      </c>
      <c r="H23" s="53">
        <v>0</v>
      </c>
      <c r="I23" s="53">
        <v>1857.41</v>
      </c>
      <c r="J23" s="53">
        <v>1857.41</v>
      </c>
      <c r="K23" s="51" t="s">
        <v>367</v>
      </c>
      <c r="L23" s="52">
        <v>68</v>
      </c>
      <c r="M23" s="52" t="s">
        <v>346</v>
      </c>
      <c r="N23" s="52" t="s">
        <v>346</v>
      </c>
      <c r="O23" s="53">
        <v>0</v>
      </c>
    </row>
    <row r="24" ht="15.4" customHeight="1" spans="1:15">
      <c r="A24" s="51" t="s">
        <v>303</v>
      </c>
      <c r="B24" s="52" t="s">
        <v>368</v>
      </c>
      <c r="C24" s="54" t="s">
        <v>303</v>
      </c>
      <c r="D24" s="54" t="s">
        <v>303</v>
      </c>
      <c r="E24" s="54" t="s">
        <v>303</v>
      </c>
      <c r="F24" s="51" t="s">
        <v>369</v>
      </c>
      <c r="G24" s="52">
        <v>46</v>
      </c>
      <c r="H24" s="53">
        <v>3787.33</v>
      </c>
      <c r="I24" s="53">
        <v>6267.28</v>
      </c>
      <c r="J24" s="53">
        <v>6267.28</v>
      </c>
      <c r="K24" s="51" t="s">
        <v>370</v>
      </c>
      <c r="L24" s="52">
        <v>69</v>
      </c>
      <c r="M24" s="52" t="s">
        <v>346</v>
      </c>
      <c r="N24" s="52" t="s">
        <v>346</v>
      </c>
      <c r="O24" s="53">
        <v>2175.53</v>
      </c>
    </row>
    <row r="25" ht="15.4" customHeight="1" spans="1:15">
      <c r="A25" s="51" t="s">
        <v>303</v>
      </c>
      <c r="B25" s="52" t="s">
        <v>371</v>
      </c>
      <c r="C25" s="54" t="s">
        <v>303</v>
      </c>
      <c r="D25" s="54" t="s">
        <v>303</v>
      </c>
      <c r="E25" s="54" t="s">
        <v>303</v>
      </c>
      <c r="F25" s="51" t="s">
        <v>372</v>
      </c>
      <c r="G25" s="52">
        <v>47</v>
      </c>
      <c r="H25" s="53">
        <v>109.88</v>
      </c>
      <c r="I25" s="53">
        <v>50.14</v>
      </c>
      <c r="J25" s="53">
        <v>50.14</v>
      </c>
      <c r="K25" s="51" t="s">
        <v>373</v>
      </c>
      <c r="L25" s="52">
        <v>70</v>
      </c>
      <c r="M25" s="52" t="s">
        <v>346</v>
      </c>
      <c r="N25" s="52" t="s">
        <v>346</v>
      </c>
      <c r="O25" s="53">
        <v>0</v>
      </c>
    </row>
    <row r="26" ht="15.4" customHeight="1" spans="1:15">
      <c r="A26" s="51" t="s">
        <v>303</v>
      </c>
      <c r="B26" s="52" t="s">
        <v>374</v>
      </c>
      <c r="C26" s="54" t="s">
        <v>303</v>
      </c>
      <c r="D26" s="54" t="s">
        <v>303</v>
      </c>
      <c r="E26" s="54" t="s">
        <v>303</v>
      </c>
      <c r="F26" s="51" t="s">
        <v>375</v>
      </c>
      <c r="G26" s="52">
        <v>48</v>
      </c>
      <c r="H26" s="53">
        <v>0</v>
      </c>
      <c r="I26" s="53">
        <v>0</v>
      </c>
      <c r="J26" s="53">
        <v>0</v>
      </c>
      <c r="K26" s="51" t="s">
        <v>376</v>
      </c>
      <c r="L26" s="52">
        <v>71</v>
      </c>
      <c r="M26" s="52" t="s">
        <v>346</v>
      </c>
      <c r="N26" s="52" t="s">
        <v>346</v>
      </c>
      <c r="O26" s="53">
        <v>803.6</v>
      </c>
    </row>
    <row r="27" ht="15.4" customHeight="1" spans="1:15">
      <c r="A27" s="51" t="s">
        <v>303</v>
      </c>
      <c r="B27" s="52" t="s">
        <v>377</v>
      </c>
      <c r="C27" s="54" t="s">
        <v>303</v>
      </c>
      <c r="D27" s="54" t="s">
        <v>303</v>
      </c>
      <c r="E27" s="54" t="s">
        <v>303</v>
      </c>
      <c r="F27" s="51" t="s">
        <v>378</v>
      </c>
      <c r="G27" s="52">
        <v>49</v>
      </c>
      <c r="H27" s="53">
        <v>924.12</v>
      </c>
      <c r="I27" s="53">
        <v>1610.99</v>
      </c>
      <c r="J27" s="53">
        <v>1610.99</v>
      </c>
      <c r="K27" s="51" t="s">
        <v>303</v>
      </c>
      <c r="L27" s="52">
        <v>72</v>
      </c>
      <c r="M27" s="52" t="s">
        <v>303</v>
      </c>
      <c r="N27" s="52" t="s">
        <v>303</v>
      </c>
      <c r="O27" s="54" t="s">
        <v>303</v>
      </c>
    </row>
    <row r="28" ht="15.4" customHeight="1" spans="1:15">
      <c r="A28" s="51" t="s">
        <v>303</v>
      </c>
      <c r="B28" s="52" t="s">
        <v>379</v>
      </c>
      <c r="C28" s="54" t="s">
        <v>303</v>
      </c>
      <c r="D28" s="54" t="s">
        <v>303</v>
      </c>
      <c r="E28" s="54" t="s">
        <v>303</v>
      </c>
      <c r="F28" s="51" t="s">
        <v>380</v>
      </c>
      <c r="G28" s="52">
        <v>50</v>
      </c>
      <c r="H28" s="53">
        <v>207.8</v>
      </c>
      <c r="I28" s="53">
        <v>1111.53</v>
      </c>
      <c r="J28" s="53">
        <v>1111.53</v>
      </c>
      <c r="K28" s="51" t="s">
        <v>303</v>
      </c>
      <c r="L28" s="52">
        <v>73</v>
      </c>
      <c r="M28" s="52" t="s">
        <v>303</v>
      </c>
      <c r="N28" s="51" t="s">
        <v>303</v>
      </c>
      <c r="O28" s="54" t="s">
        <v>303</v>
      </c>
    </row>
    <row r="29" ht="15.4" customHeight="1" spans="1:15">
      <c r="A29" s="55" t="s">
        <v>381</v>
      </c>
      <c r="B29" s="52" t="s">
        <v>382</v>
      </c>
      <c r="C29" s="53">
        <v>118229.58</v>
      </c>
      <c r="D29" s="53">
        <v>177011.44</v>
      </c>
      <c r="E29" s="53">
        <v>176709.43</v>
      </c>
      <c r="F29" s="55" t="s">
        <v>383</v>
      </c>
      <c r="G29" s="55"/>
      <c r="H29" s="55"/>
      <c r="I29" s="52"/>
      <c r="J29" s="55"/>
      <c r="K29" s="55"/>
      <c r="L29" s="52">
        <v>74</v>
      </c>
      <c r="M29" s="53">
        <v>129609.5</v>
      </c>
      <c r="N29" s="53">
        <v>211508.64</v>
      </c>
      <c r="O29" s="53">
        <v>211408.32</v>
      </c>
    </row>
    <row r="30" ht="15.4" customHeight="1" spans="1:15">
      <c r="A30" s="51" t="s">
        <v>384</v>
      </c>
      <c r="B30" s="52" t="s">
        <v>385</v>
      </c>
      <c r="C30" s="53">
        <v>3.27</v>
      </c>
      <c r="D30" s="53">
        <v>11.56</v>
      </c>
      <c r="E30" s="53">
        <v>0</v>
      </c>
      <c r="F30" s="51" t="s">
        <v>386</v>
      </c>
      <c r="G30" s="51"/>
      <c r="H30" s="51"/>
      <c r="I30" s="51"/>
      <c r="J30" s="51"/>
      <c r="K30" s="51"/>
      <c r="L30" s="52">
        <v>75</v>
      </c>
      <c r="M30" s="64" t="s">
        <v>346</v>
      </c>
      <c r="N30" s="64" t="s">
        <v>346</v>
      </c>
      <c r="O30" s="53">
        <v>0</v>
      </c>
    </row>
    <row r="31" ht="15.4" customHeight="1" spans="1:15">
      <c r="A31" s="51" t="s">
        <v>387</v>
      </c>
      <c r="B31" s="52" t="s">
        <v>388</v>
      </c>
      <c r="C31" s="53">
        <v>13081.94</v>
      </c>
      <c r="D31" s="53">
        <v>35070.66</v>
      </c>
      <c r="E31" s="53">
        <v>35285.3</v>
      </c>
      <c r="F31" s="51" t="s">
        <v>389</v>
      </c>
      <c r="G31" s="51"/>
      <c r="H31" s="51"/>
      <c r="I31" s="51"/>
      <c r="J31" s="51"/>
      <c r="K31" s="51"/>
      <c r="L31" s="52">
        <v>76</v>
      </c>
      <c r="M31" s="53">
        <v>1705.3</v>
      </c>
      <c r="N31" s="53">
        <v>585.02</v>
      </c>
      <c r="O31" s="53">
        <v>586.4</v>
      </c>
    </row>
    <row r="32" ht="15.4" customHeight="1" spans="1:15">
      <c r="A32" s="56" t="s">
        <v>390</v>
      </c>
      <c r="B32" s="57" t="s">
        <v>391</v>
      </c>
      <c r="C32" s="58">
        <v>131314.8</v>
      </c>
      <c r="D32" s="58">
        <v>212093.66</v>
      </c>
      <c r="E32" s="58">
        <v>211994</v>
      </c>
      <c r="F32" s="59" t="s">
        <v>390</v>
      </c>
      <c r="G32" s="59"/>
      <c r="H32" s="59"/>
      <c r="I32" s="65"/>
      <c r="J32" s="59"/>
      <c r="K32" s="59"/>
      <c r="L32" s="57">
        <v>77</v>
      </c>
      <c r="M32" s="58">
        <v>131314.8</v>
      </c>
      <c r="N32" s="58">
        <v>212093.66</v>
      </c>
      <c r="O32" s="66">
        <v>211994</v>
      </c>
    </row>
  </sheetData>
  <mergeCells count="7">
    <mergeCell ref="A2:O2"/>
    <mergeCell ref="A4:E4"/>
    <mergeCell ref="F4:O4"/>
    <mergeCell ref="F29:K29"/>
    <mergeCell ref="F30:K30"/>
    <mergeCell ref="F31:K31"/>
    <mergeCell ref="F32:K32"/>
  </mergeCells>
  <pageMargins left="0.25" right="0.25" top="0.629861111111111" bottom="0.511805555555556" header="0.298611111111111" footer="0.298611111111111"/>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C3" sqref="C3"/>
    </sheetView>
  </sheetViews>
  <sheetFormatPr defaultColWidth="9" defaultRowHeight="13.5" outlineLevelCol="3"/>
  <cols>
    <col min="1" max="1" width="7.5" customWidth="1"/>
    <col min="2" max="2" width="19" customWidth="1"/>
    <col min="3" max="3" width="90.375" customWidth="1"/>
    <col min="4" max="4" width="16.5" customWidth="1"/>
    <col min="5" max="5" width="10.375" customWidth="1"/>
  </cols>
  <sheetData>
    <row r="1" spans="1:3">
      <c r="A1" t="s">
        <v>392</v>
      </c>
      <c r="C1" s="18"/>
    </row>
    <row r="2" ht="22.5" spans="1:4">
      <c r="A2" s="19" t="s">
        <v>393</v>
      </c>
      <c r="B2" s="19"/>
      <c r="C2" s="19"/>
      <c r="D2" s="19"/>
    </row>
    <row r="3" ht="14.25" spans="1:4">
      <c r="A3" s="20" t="s">
        <v>394</v>
      </c>
      <c r="B3" s="20"/>
      <c r="C3" s="4">
        <v>44869</v>
      </c>
      <c r="D3" s="21" t="s">
        <v>299</v>
      </c>
    </row>
    <row r="4" ht="15.95" customHeight="1" spans="1:4">
      <c r="A4" s="22" t="s">
        <v>395</v>
      </c>
      <c r="B4" s="22" t="s">
        <v>396</v>
      </c>
      <c r="C4" s="22" t="s">
        <v>397</v>
      </c>
      <c r="D4" s="23" t="s">
        <v>135</v>
      </c>
    </row>
    <row r="5" ht="15.95" customHeight="1" spans="1:4">
      <c r="A5" s="22">
        <v>1</v>
      </c>
      <c r="B5" s="24" t="s">
        <v>398</v>
      </c>
      <c r="C5" s="25" t="s">
        <v>399</v>
      </c>
      <c r="D5" s="26">
        <v>4500</v>
      </c>
    </row>
    <row r="6" ht="15.95" customHeight="1" spans="1:4">
      <c r="A6" s="22">
        <v>2</v>
      </c>
      <c r="B6" s="27"/>
      <c r="C6" s="28" t="s">
        <v>400</v>
      </c>
      <c r="D6" s="29">
        <f>SUM(D5:D5)</f>
        <v>4500</v>
      </c>
    </row>
    <row r="7" ht="15.95" customHeight="1" spans="1:4">
      <c r="A7" s="22">
        <v>3</v>
      </c>
      <c r="B7" s="30" t="s">
        <v>401</v>
      </c>
      <c r="C7" s="30" t="s">
        <v>402</v>
      </c>
      <c r="D7" s="31">
        <v>4000</v>
      </c>
    </row>
    <row r="8" ht="15.95" customHeight="1" spans="1:4">
      <c r="A8" s="22">
        <v>4</v>
      </c>
      <c r="B8" s="30" t="s">
        <v>403</v>
      </c>
      <c r="C8" s="30" t="s">
        <v>404</v>
      </c>
      <c r="D8" s="31">
        <v>3000</v>
      </c>
    </row>
    <row r="9" ht="15.95" customHeight="1" spans="1:4">
      <c r="A9" s="22">
        <v>5</v>
      </c>
      <c r="B9" s="30" t="s">
        <v>405</v>
      </c>
      <c r="C9" s="30" t="s">
        <v>406</v>
      </c>
      <c r="D9" s="31">
        <v>1000</v>
      </c>
    </row>
    <row r="10" ht="15.95" customHeight="1" spans="1:4">
      <c r="A10" s="22">
        <v>6</v>
      </c>
      <c r="B10" s="30" t="s">
        <v>405</v>
      </c>
      <c r="C10" s="30" t="s">
        <v>407</v>
      </c>
      <c r="D10" s="31">
        <v>1968</v>
      </c>
    </row>
    <row r="11" ht="15.95" customHeight="1" spans="1:4">
      <c r="A11" s="22">
        <v>7</v>
      </c>
      <c r="B11" s="30" t="s">
        <v>408</v>
      </c>
      <c r="C11" s="30" t="s">
        <v>409</v>
      </c>
      <c r="D11" s="31">
        <v>80</v>
      </c>
    </row>
    <row r="12" ht="18.75" spans="1:4">
      <c r="A12" s="22">
        <v>8</v>
      </c>
      <c r="B12" s="30" t="s">
        <v>410</v>
      </c>
      <c r="C12" s="30" t="s">
        <v>411</v>
      </c>
      <c r="D12" s="31">
        <v>1500</v>
      </c>
    </row>
    <row r="13" ht="18.75" spans="1:4">
      <c r="A13" s="22">
        <v>9</v>
      </c>
      <c r="B13" s="27"/>
      <c r="C13" s="28" t="s">
        <v>412</v>
      </c>
      <c r="D13" s="29">
        <f>SUM(D7:D12)</f>
        <v>11548</v>
      </c>
    </row>
    <row r="14" ht="18.75" spans="1:4">
      <c r="A14" s="22">
        <v>10</v>
      </c>
      <c r="B14" s="32"/>
      <c r="C14" s="33"/>
      <c r="D14" s="34"/>
    </row>
    <row r="15" ht="18.75" spans="1:4">
      <c r="A15" s="22">
        <v>11</v>
      </c>
      <c r="B15" s="32"/>
      <c r="C15" s="33"/>
      <c r="D15" s="35"/>
    </row>
    <row r="16" ht="18.75" spans="1:4">
      <c r="A16" s="22">
        <v>12</v>
      </c>
      <c r="B16" s="32"/>
      <c r="C16" s="36" t="s">
        <v>413</v>
      </c>
      <c r="D16" s="37">
        <f>D13+D6</f>
        <v>16048</v>
      </c>
    </row>
  </sheetData>
  <mergeCells count="2">
    <mergeCell ref="A2:D2"/>
    <mergeCell ref="A3:B3"/>
  </mergeCells>
  <pageMargins left="0.786805555555556" right="0.314583333333333" top="0.550694444444444" bottom="0.275" header="0.472222222222222" footer="0.156944444444444"/>
  <pageSetup paperSize="9" firstPageNumber="25" orientation="landscape" useFirstPageNumber="1"/>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1"/>
  <sheetViews>
    <sheetView tabSelected="1" workbookViewId="0">
      <selection activeCell="B4" sqref="B4"/>
    </sheetView>
  </sheetViews>
  <sheetFormatPr defaultColWidth="9" defaultRowHeight="13.5" outlineLevelCol="2"/>
  <cols>
    <col min="1" max="1" width="37.25" customWidth="1"/>
    <col min="2" max="2" width="76.75" customWidth="1"/>
    <col min="3" max="3" width="18.625" customWidth="1"/>
  </cols>
  <sheetData>
    <row r="1" spans="1:3">
      <c r="A1" t="s">
        <v>414</v>
      </c>
      <c r="B1" s="1"/>
      <c r="C1" s="1"/>
    </row>
    <row r="2" spans="1:3">
      <c r="A2" s="1"/>
      <c r="B2" s="1"/>
      <c r="C2" s="1"/>
    </row>
    <row r="3" ht="33.95" customHeight="1" spans="1:3">
      <c r="A3" s="2" t="s">
        <v>415</v>
      </c>
      <c r="B3" s="2"/>
      <c r="C3" s="2"/>
    </row>
    <row r="4" ht="15" spans="1:3">
      <c r="A4" s="3" t="s">
        <v>297</v>
      </c>
      <c r="B4" s="4">
        <v>44869</v>
      </c>
      <c r="C4" s="5" t="s">
        <v>14</v>
      </c>
    </row>
    <row r="5" ht="14.25" spans="1:3">
      <c r="A5" s="6" t="s">
        <v>416</v>
      </c>
      <c r="B5" s="6" t="s">
        <v>417</v>
      </c>
      <c r="C5" s="6" t="s">
        <v>418</v>
      </c>
    </row>
    <row r="6" ht="14.25" spans="1:3">
      <c r="A6" s="7" t="s">
        <v>419</v>
      </c>
      <c r="B6" s="8"/>
      <c r="C6" s="9">
        <f>SUM(C7:C82)</f>
        <v>2500</v>
      </c>
    </row>
    <row r="7" ht="14.25" spans="1:3">
      <c r="A7" s="10" t="s">
        <v>420</v>
      </c>
      <c r="B7" s="10" t="s">
        <v>421</v>
      </c>
      <c r="C7" s="11">
        <v>120</v>
      </c>
    </row>
    <row r="8" ht="14.25" spans="1:3">
      <c r="A8" s="10" t="s">
        <v>422</v>
      </c>
      <c r="B8" s="10" t="s">
        <v>423</v>
      </c>
      <c r="C8" s="12">
        <v>20</v>
      </c>
    </row>
    <row r="9" ht="14.25" spans="1:3">
      <c r="A9" s="10" t="s">
        <v>424</v>
      </c>
      <c r="B9" s="10" t="s">
        <v>425</v>
      </c>
      <c r="C9" s="12">
        <v>18</v>
      </c>
    </row>
    <row r="10" ht="14.25" spans="1:3">
      <c r="A10" s="10" t="s">
        <v>426</v>
      </c>
      <c r="B10" s="10" t="s">
        <v>427</v>
      </c>
      <c r="C10" s="12">
        <v>13</v>
      </c>
    </row>
    <row r="11" ht="14.25" spans="1:3">
      <c r="A11" s="10" t="s">
        <v>428</v>
      </c>
      <c r="B11" s="10" t="s">
        <v>429</v>
      </c>
      <c r="C11" s="12">
        <v>8</v>
      </c>
    </row>
    <row r="12" ht="14.25" spans="1:3">
      <c r="A12" s="10" t="s">
        <v>430</v>
      </c>
      <c r="B12" s="10" t="s">
        <v>431</v>
      </c>
      <c r="C12" s="12">
        <v>10</v>
      </c>
    </row>
    <row r="13" ht="14.25" spans="1:3">
      <c r="A13" s="13" t="s">
        <v>432</v>
      </c>
      <c r="B13" s="13" t="s">
        <v>433</v>
      </c>
      <c r="C13" s="12">
        <v>100</v>
      </c>
    </row>
    <row r="14" ht="14.25" spans="1:3">
      <c r="A14" s="10" t="s">
        <v>424</v>
      </c>
      <c r="B14" s="13" t="s">
        <v>434</v>
      </c>
      <c r="C14" s="12">
        <v>17</v>
      </c>
    </row>
    <row r="15" ht="14.25" spans="1:3">
      <c r="A15" s="10" t="s">
        <v>420</v>
      </c>
      <c r="B15" s="13" t="s">
        <v>435</v>
      </c>
      <c r="C15" s="12">
        <v>14.08</v>
      </c>
    </row>
    <row r="16" ht="14.25" spans="1:3">
      <c r="A16" s="10" t="s">
        <v>436</v>
      </c>
      <c r="B16" s="10" t="s">
        <v>437</v>
      </c>
      <c r="C16" s="12">
        <v>45</v>
      </c>
    </row>
    <row r="17" ht="14.25" spans="1:3">
      <c r="A17" s="10" t="s">
        <v>438</v>
      </c>
      <c r="B17" s="10" t="s">
        <v>439</v>
      </c>
      <c r="C17" s="12">
        <v>6.5</v>
      </c>
    </row>
    <row r="18" ht="14.25" spans="1:3">
      <c r="A18" s="10" t="s">
        <v>440</v>
      </c>
      <c r="B18" s="10" t="s">
        <v>441</v>
      </c>
      <c r="C18" s="12">
        <v>4.3</v>
      </c>
    </row>
    <row r="19" ht="14.25" spans="1:3">
      <c r="A19" s="10" t="s">
        <v>442</v>
      </c>
      <c r="B19" s="10" t="s">
        <v>443</v>
      </c>
      <c r="C19" s="12">
        <v>10</v>
      </c>
    </row>
    <row r="20" ht="14.25" spans="1:3">
      <c r="A20" s="10" t="s">
        <v>444</v>
      </c>
      <c r="B20" s="10" t="s">
        <v>445</v>
      </c>
      <c r="C20" s="12">
        <v>25</v>
      </c>
    </row>
    <row r="21" ht="14.25" spans="1:3">
      <c r="A21" s="10" t="s">
        <v>444</v>
      </c>
      <c r="B21" s="10" t="s">
        <v>446</v>
      </c>
      <c r="C21" s="12">
        <v>19.9</v>
      </c>
    </row>
    <row r="22" ht="14.25" spans="1:3">
      <c r="A22" s="10" t="s">
        <v>447</v>
      </c>
      <c r="B22" s="14" t="s">
        <v>448</v>
      </c>
      <c r="C22" s="12">
        <v>10</v>
      </c>
    </row>
    <row r="23" ht="14.25" spans="1:3">
      <c r="A23" s="10" t="s">
        <v>449</v>
      </c>
      <c r="B23" s="10" t="s">
        <v>450</v>
      </c>
      <c r="C23" s="12">
        <v>2.62</v>
      </c>
    </row>
    <row r="24" ht="14.25" spans="1:3">
      <c r="A24" s="10" t="s">
        <v>451</v>
      </c>
      <c r="B24" s="10" t="s">
        <v>452</v>
      </c>
      <c r="C24" s="12">
        <v>40</v>
      </c>
    </row>
    <row r="25" ht="14.25" spans="1:3">
      <c r="A25" s="10" t="s">
        <v>453</v>
      </c>
      <c r="B25" s="15" t="s">
        <v>454</v>
      </c>
      <c r="C25" s="12">
        <v>10</v>
      </c>
    </row>
    <row r="26" ht="14.25" spans="1:3">
      <c r="A26" s="10" t="s">
        <v>455</v>
      </c>
      <c r="B26" s="14" t="s">
        <v>456</v>
      </c>
      <c r="C26" s="12">
        <v>15</v>
      </c>
    </row>
    <row r="27" ht="14.25" spans="1:3">
      <c r="A27" s="10" t="s">
        <v>455</v>
      </c>
      <c r="B27" s="14" t="s">
        <v>457</v>
      </c>
      <c r="C27" s="12">
        <v>20</v>
      </c>
    </row>
    <row r="28" ht="14.25" spans="1:3">
      <c r="A28" s="10" t="s">
        <v>422</v>
      </c>
      <c r="B28" s="14" t="s">
        <v>458</v>
      </c>
      <c r="C28" s="12">
        <v>16</v>
      </c>
    </row>
    <row r="29" ht="14.25" spans="1:3">
      <c r="A29" s="10" t="s">
        <v>442</v>
      </c>
      <c r="B29" s="14" t="s">
        <v>459</v>
      </c>
      <c r="C29" s="12">
        <v>10</v>
      </c>
    </row>
    <row r="30" ht="14.25" spans="1:3">
      <c r="A30" s="10" t="s">
        <v>442</v>
      </c>
      <c r="B30" s="14" t="s">
        <v>460</v>
      </c>
      <c r="C30" s="12">
        <v>45</v>
      </c>
    </row>
    <row r="31" ht="14.25" spans="1:3">
      <c r="A31" s="10" t="s">
        <v>461</v>
      </c>
      <c r="B31" s="15" t="s">
        <v>462</v>
      </c>
      <c r="C31" s="12">
        <v>105.01</v>
      </c>
    </row>
    <row r="32" ht="14.25" spans="1:3">
      <c r="A32" s="10" t="s">
        <v>463</v>
      </c>
      <c r="B32" s="14" t="s">
        <v>464</v>
      </c>
      <c r="C32" s="12">
        <v>30</v>
      </c>
    </row>
    <row r="33" ht="14.25" spans="1:3">
      <c r="A33" s="10" t="s">
        <v>465</v>
      </c>
      <c r="B33" s="15" t="s">
        <v>466</v>
      </c>
      <c r="C33" s="12">
        <v>50</v>
      </c>
    </row>
    <row r="34" ht="14.25" spans="1:3">
      <c r="A34" s="10" t="s">
        <v>467</v>
      </c>
      <c r="B34" s="15" t="s">
        <v>468</v>
      </c>
      <c r="C34" s="12">
        <v>240</v>
      </c>
    </row>
    <row r="35" ht="14.25" spans="1:3">
      <c r="A35" s="10" t="s">
        <v>469</v>
      </c>
      <c r="B35" s="14" t="s">
        <v>470</v>
      </c>
      <c r="C35" s="12">
        <v>47</v>
      </c>
    </row>
    <row r="36" ht="14.25" spans="1:3">
      <c r="A36" s="10" t="s">
        <v>440</v>
      </c>
      <c r="B36" s="14" t="s">
        <v>471</v>
      </c>
      <c r="C36" s="16">
        <v>6.5</v>
      </c>
    </row>
    <row r="37" ht="14.25" spans="1:3">
      <c r="A37" s="10" t="s">
        <v>472</v>
      </c>
      <c r="B37" s="10" t="s">
        <v>473</v>
      </c>
      <c r="C37" s="12">
        <v>54</v>
      </c>
    </row>
    <row r="38" ht="14.25" spans="1:3">
      <c r="A38" s="10" t="s">
        <v>472</v>
      </c>
      <c r="B38" s="10" t="s">
        <v>474</v>
      </c>
      <c r="C38" s="12">
        <v>42</v>
      </c>
    </row>
    <row r="39" ht="14.25" spans="1:3">
      <c r="A39" s="10" t="s">
        <v>472</v>
      </c>
      <c r="B39" s="15" t="s">
        <v>475</v>
      </c>
      <c r="C39" s="16">
        <v>27</v>
      </c>
    </row>
    <row r="40" ht="14.25" spans="1:3">
      <c r="A40" s="10" t="s">
        <v>476</v>
      </c>
      <c r="B40" s="14" t="s">
        <v>477</v>
      </c>
      <c r="C40" s="16">
        <v>10</v>
      </c>
    </row>
    <row r="41" ht="14.25" spans="1:3">
      <c r="A41" s="10" t="s">
        <v>478</v>
      </c>
      <c r="B41" s="14" t="s">
        <v>479</v>
      </c>
      <c r="C41" s="16">
        <v>25</v>
      </c>
    </row>
    <row r="42" ht="14.25" spans="1:3">
      <c r="A42" s="10" t="s">
        <v>403</v>
      </c>
      <c r="B42" s="14" t="s">
        <v>480</v>
      </c>
      <c r="C42" s="16">
        <v>200</v>
      </c>
    </row>
    <row r="43" ht="14.25" spans="1:3">
      <c r="A43" s="10" t="s">
        <v>481</v>
      </c>
      <c r="B43" s="14" t="s">
        <v>482</v>
      </c>
      <c r="C43" s="16">
        <v>35</v>
      </c>
    </row>
    <row r="44" ht="14.25" spans="1:3">
      <c r="A44" s="10" t="s">
        <v>483</v>
      </c>
      <c r="B44" s="14" t="s">
        <v>484</v>
      </c>
      <c r="C44" s="16">
        <v>7.5</v>
      </c>
    </row>
    <row r="45" ht="14.25" spans="1:3">
      <c r="A45" s="10" t="s">
        <v>485</v>
      </c>
      <c r="B45" s="14" t="s">
        <v>486</v>
      </c>
      <c r="C45" s="16">
        <v>7</v>
      </c>
    </row>
    <row r="46" ht="14.25" spans="1:3">
      <c r="A46" s="10" t="s">
        <v>487</v>
      </c>
      <c r="B46" s="14" t="s">
        <v>488</v>
      </c>
      <c r="C46" s="16">
        <v>10</v>
      </c>
    </row>
    <row r="47" ht="14.25" spans="1:3">
      <c r="A47" s="10" t="s">
        <v>453</v>
      </c>
      <c r="B47" s="15" t="s">
        <v>489</v>
      </c>
      <c r="C47" s="17">
        <v>5</v>
      </c>
    </row>
    <row r="48" ht="17.1" customHeight="1" spans="1:3">
      <c r="A48" s="10" t="s">
        <v>483</v>
      </c>
      <c r="B48" s="14" t="s">
        <v>490</v>
      </c>
      <c r="C48" s="17">
        <v>28.9</v>
      </c>
    </row>
    <row r="49" ht="14.25" spans="1:3">
      <c r="A49" s="10" t="s">
        <v>403</v>
      </c>
      <c r="B49" s="14" t="s">
        <v>491</v>
      </c>
      <c r="C49" s="17">
        <v>10</v>
      </c>
    </row>
    <row r="50" ht="14.25" spans="1:3">
      <c r="A50" s="10" t="s">
        <v>492</v>
      </c>
      <c r="B50" s="14" t="s">
        <v>493</v>
      </c>
      <c r="C50" s="17">
        <v>10</v>
      </c>
    </row>
    <row r="51" ht="14.25" spans="1:3">
      <c r="A51" s="10" t="s">
        <v>492</v>
      </c>
      <c r="B51" s="14" t="s">
        <v>494</v>
      </c>
      <c r="C51" s="17">
        <v>7</v>
      </c>
    </row>
    <row r="52" ht="14.25" spans="1:3">
      <c r="A52" s="10" t="s">
        <v>495</v>
      </c>
      <c r="B52" s="14" t="s">
        <v>496</v>
      </c>
      <c r="C52" s="17">
        <v>8</v>
      </c>
    </row>
    <row r="53" ht="14.25" spans="1:3">
      <c r="A53" s="10" t="s">
        <v>426</v>
      </c>
      <c r="B53" s="14" t="s">
        <v>497</v>
      </c>
      <c r="C53" s="17">
        <v>29</v>
      </c>
    </row>
    <row r="54" ht="14.25" spans="1:3">
      <c r="A54" s="10" t="s">
        <v>420</v>
      </c>
      <c r="B54" s="14" t="s">
        <v>497</v>
      </c>
      <c r="C54" s="17">
        <v>99.38</v>
      </c>
    </row>
    <row r="55" ht="14.25" spans="1:3">
      <c r="A55" s="10" t="s">
        <v>472</v>
      </c>
      <c r="B55" s="14" t="s">
        <v>498</v>
      </c>
      <c r="C55" s="17">
        <v>13.7</v>
      </c>
    </row>
    <row r="56" ht="14.25" spans="1:3">
      <c r="A56" s="10" t="s">
        <v>461</v>
      </c>
      <c r="B56" s="14" t="s">
        <v>499</v>
      </c>
      <c r="C56" s="17">
        <v>48.64</v>
      </c>
    </row>
    <row r="57" ht="14.25" spans="1:3">
      <c r="A57" s="10" t="s">
        <v>451</v>
      </c>
      <c r="B57" s="14" t="s">
        <v>500</v>
      </c>
      <c r="C57" s="17">
        <v>35.2</v>
      </c>
    </row>
    <row r="58" ht="14.25" spans="1:3">
      <c r="A58" s="10" t="s">
        <v>501</v>
      </c>
      <c r="B58" s="15" t="s">
        <v>502</v>
      </c>
      <c r="C58" s="17">
        <v>31.94</v>
      </c>
    </row>
    <row r="59" ht="14.25" spans="1:3">
      <c r="A59" s="10" t="s">
        <v>422</v>
      </c>
      <c r="B59" s="14" t="s">
        <v>503</v>
      </c>
      <c r="C59" s="17">
        <v>7.02</v>
      </c>
    </row>
    <row r="60" ht="14.25" spans="1:3">
      <c r="A60" s="10" t="s">
        <v>504</v>
      </c>
      <c r="B60" s="14" t="s">
        <v>505</v>
      </c>
      <c r="C60" s="17">
        <v>163.69</v>
      </c>
    </row>
    <row r="61" ht="14.25" spans="1:3">
      <c r="A61" s="10" t="s">
        <v>506</v>
      </c>
      <c r="B61" s="14" t="s">
        <v>507</v>
      </c>
      <c r="C61" s="17">
        <v>20</v>
      </c>
    </row>
    <row r="62" ht="14.25" spans="1:3">
      <c r="A62" s="10" t="s">
        <v>508</v>
      </c>
      <c r="B62" s="14" t="s">
        <v>509</v>
      </c>
      <c r="C62" s="17">
        <v>10</v>
      </c>
    </row>
    <row r="63" ht="14.25" spans="1:3">
      <c r="A63" s="10" t="s">
        <v>472</v>
      </c>
      <c r="B63" s="14" t="s">
        <v>510</v>
      </c>
      <c r="C63" s="17">
        <v>10</v>
      </c>
    </row>
    <row r="64" ht="14.25" spans="1:3">
      <c r="A64" s="10" t="s">
        <v>511</v>
      </c>
      <c r="B64" s="14" t="s">
        <v>512</v>
      </c>
      <c r="C64" s="17">
        <v>28</v>
      </c>
    </row>
    <row r="65" ht="14.25" spans="1:3">
      <c r="A65" s="10" t="s">
        <v>513</v>
      </c>
      <c r="B65" s="15" t="s">
        <v>512</v>
      </c>
      <c r="C65" s="17">
        <v>12</v>
      </c>
    </row>
    <row r="66" ht="14.25" spans="1:3">
      <c r="A66" s="10" t="s">
        <v>424</v>
      </c>
      <c r="B66" s="14" t="s">
        <v>514</v>
      </c>
      <c r="C66" s="17">
        <v>18</v>
      </c>
    </row>
    <row r="67" ht="14.25" spans="1:3">
      <c r="A67" s="10" t="s">
        <v>515</v>
      </c>
      <c r="B67" s="14" t="s">
        <v>516</v>
      </c>
      <c r="C67" s="17">
        <v>7</v>
      </c>
    </row>
    <row r="68" ht="14.25" spans="1:3">
      <c r="A68" s="10" t="s">
        <v>517</v>
      </c>
      <c r="B68" s="14" t="s">
        <v>518</v>
      </c>
      <c r="C68" s="17">
        <v>4</v>
      </c>
    </row>
    <row r="69" ht="14.25" spans="1:3">
      <c r="A69" s="10" t="s">
        <v>519</v>
      </c>
      <c r="B69" s="14" t="s">
        <v>520</v>
      </c>
      <c r="C69" s="17">
        <v>7.56</v>
      </c>
    </row>
    <row r="70" ht="14.25" spans="1:3">
      <c r="A70" s="10" t="s">
        <v>440</v>
      </c>
      <c r="B70" s="14" t="s">
        <v>521</v>
      </c>
      <c r="C70" s="17">
        <v>22.68</v>
      </c>
    </row>
    <row r="71" ht="14.25" spans="1:3">
      <c r="A71" s="10" t="s">
        <v>430</v>
      </c>
      <c r="B71" s="14" t="s">
        <v>522</v>
      </c>
      <c r="C71" s="17">
        <v>38.1</v>
      </c>
    </row>
    <row r="72" ht="14.25" spans="1:3">
      <c r="A72" s="10" t="s">
        <v>403</v>
      </c>
      <c r="B72" s="14" t="s">
        <v>523</v>
      </c>
      <c r="C72" s="17">
        <v>63.36</v>
      </c>
    </row>
    <row r="73" ht="14.25" spans="1:3">
      <c r="A73" s="10" t="s">
        <v>501</v>
      </c>
      <c r="B73" s="14" t="s">
        <v>524</v>
      </c>
      <c r="C73" s="17">
        <v>50</v>
      </c>
    </row>
    <row r="74" ht="14.25" spans="1:3">
      <c r="A74" s="10" t="s">
        <v>410</v>
      </c>
      <c r="B74" s="14" t="s">
        <v>525</v>
      </c>
      <c r="C74" s="17">
        <v>30</v>
      </c>
    </row>
    <row r="75" ht="14.25" spans="1:3">
      <c r="A75" s="10" t="s">
        <v>408</v>
      </c>
      <c r="B75" s="14" t="s">
        <v>526</v>
      </c>
      <c r="C75" s="17">
        <v>12</v>
      </c>
    </row>
    <row r="76" ht="14.25" spans="1:3">
      <c r="A76" s="198" t="s">
        <v>527</v>
      </c>
      <c r="B76" s="14" t="s">
        <v>528</v>
      </c>
      <c r="C76" s="17">
        <v>27.94</v>
      </c>
    </row>
    <row r="77" ht="14.25" spans="1:3">
      <c r="A77" s="10" t="s">
        <v>529</v>
      </c>
      <c r="B77" s="14" t="s">
        <v>530</v>
      </c>
      <c r="C77" s="17">
        <v>15.75</v>
      </c>
    </row>
    <row r="78" ht="15" customHeight="1" spans="1:3">
      <c r="A78" s="10" t="s">
        <v>531</v>
      </c>
      <c r="B78" s="14" t="s">
        <v>532</v>
      </c>
      <c r="C78" s="17">
        <v>12.66</v>
      </c>
    </row>
    <row r="79" ht="14.25" spans="1:3">
      <c r="A79" s="10" t="s">
        <v>487</v>
      </c>
      <c r="B79" s="15" t="s">
        <v>533</v>
      </c>
      <c r="C79" s="17">
        <v>15</v>
      </c>
    </row>
    <row r="80" ht="14.25" spans="1:3">
      <c r="A80" s="10" t="s">
        <v>472</v>
      </c>
      <c r="B80" s="15" t="s">
        <v>534</v>
      </c>
      <c r="C80" s="17">
        <v>4</v>
      </c>
    </row>
    <row r="81" ht="14.25" spans="1:3">
      <c r="A81" s="10" t="s">
        <v>405</v>
      </c>
      <c r="B81" s="15" t="s">
        <v>535</v>
      </c>
      <c r="C81" s="17">
        <v>99.07</v>
      </c>
    </row>
  </sheetData>
  <mergeCells count="1">
    <mergeCell ref="A3:C3"/>
  </mergeCells>
  <pageMargins left="0.751388888888889" right="0.751388888888889" top="1" bottom="0.629861111111111" header="0.5" footer="0.5"/>
  <pageSetup paperSize="9" firstPageNumber="26" orientation="landscape" useFirstPageNumber="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封面</vt:lpstr>
      <vt:lpstr>附件1</vt:lpstr>
      <vt:lpstr>附件2</vt:lpstr>
      <vt:lpstr>附件3</vt:lpstr>
      <vt:lpstr>附件4</vt:lpstr>
      <vt:lpstr>附件5</vt:lpstr>
      <vt:lpstr>附件6</vt:lpstr>
      <vt:lpstr>附件7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2022-12-27T07:09:48Z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21C5F0DB6D4642749CFC2D319C400F58</vt:lpwstr>
  </property>
</Properties>
</file>